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69"/>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19"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1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22" i="67" l="1"/>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L15" i="75" l="1"/>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34"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D25" i="57"/>
  <c r="BC55" i="57"/>
  <c r="BD55" i="57"/>
  <c r="BC19" i="57"/>
  <c r="BD19" i="57"/>
  <c r="BC45" i="57"/>
  <c r="BD45" i="57"/>
  <c r="BC21" i="57"/>
  <c r="BD21" i="57"/>
  <c r="BC31" i="57"/>
  <c r="BD31" i="57"/>
  <c r="BC23"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18" i="84" l="1"/>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<sst xmlns="http://schemas.openxmlformats.org/spreadsheetml/2006/main" count="2717" uniqueCount="424">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</sst>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1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C7" sqref="C7:E8"/>
    </sheetView>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election activeCell="H5" sqref="H5:K5"/>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6" t="str">
        <f>INTRAKURIKULER!$D$9</f>
        <v>Pendidikan Agama dan Budi Pekerti</v>
      </c>
      <c r="D7" s="356"/>
      <c r="E7" s="356"/>
      <c r="F7" s="1"/>
      <c r="G7" s="350" t="str">
        <f>INTRAKURIKULER!D14</f>
        <v>Seni Budaya</v>
      </c>
      <c r="H7" s="351"/>
      <c r="I7" s="352"/>
      <c r="J7" s="1"/>
      <c r="K7" s="350" t="str">
        <f>INTRAKURIKULER!D19</f>
        <v>Projek Ilmu Pengetahuan Alam dan Sosial</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Muatan Lokal</v>
      </c>
      <c r="H10" s="351"/>
      <c r="I10" s="352"/>
      <c r="J10" s="1"/>
      <c r="K10" s="350" t="str">
        <f>INTRAKURIKULER!D20</f>
        <v>Dasar-dasar Program Keahlian</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Matematika</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Bahasa Inggris</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Informatika</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110</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6" t="str">
        <f>INTRAKURIKULER!$D$9</f>
        <v>Pendidikan Agama dan Budi Pekerti</v>
      </c>
      <c r="D8" s="356"/>
      <c r="E8" s="356"/>
      <c r="F8" s="1"/>
      <c r="G8" s="350" t="str">
        <f>INTRAKURIKULER!D14</f>
        <v>Seni Budaya</v>
      </c>
      <c r="H8" s="351"/>
      <c r="I8" s="352"/>
      <c r="J8" s="1"/>
      <c r="K8" s="350" t="str">
        <f>INTRAKURIKULER!D19</f>
        <v>Projek Ilmu Pengetahuan Alam dan Sosial</v>
      </c>
      <c r="L8" s="351"/>
      <c r="M8" s="352"/>
      <c r="N8" s="1"/>
      <c r="O8" s="1"/>
      <c r="P8" s="2"/>
    </row>
    <row r="9" spans="1:16">
      <c r="A9" s="2"/>
      <c r="B9" s="1"/>
      <c r="C9" s="356"/>
      <c r="D9" s="356"/>
      <c r="E9" s="356"/>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Muatan Lokal</v>
      </c>
      <c r="H11" s="351"/>
      <c r="I11" s="352"/>
      <c r="J11" s="1"/>
      <c r="K11" s="350" t="str">
        <f>INTRAKURIKULER!D20</f>
        <v>Dasar-dasar Program Keahlian</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Matematika</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Bahasa Inggris</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Informatika</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election activeCell="E17" sqref="E17"/>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v>
      </c>
      <c r="BD17" s="152"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v>
      </c>
      <c r="BD19" s="152"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v>
      </c>
      <c r="BD20" s="152"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v>
      </c>
      <c r="BD21" s="152"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v>
      </c>
      <c r="BD22" s="152"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v>
      </c>
      <c r="BD23" s="152"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v>
      </c>
      <c r="BD24" s="152"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v>
      </c>
      <c r="BD25" s="152"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"&amp;INTRAKURIKULER!D14</f>
        <v>MATA PELAJARAN : Seni Budaya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"&amp;INTRAKURIKULER!D15</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"&amp;INTRAKURIKULER!D16</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"&amp;INTRAKURIKULER!D17</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"&amp;INTRAKURIKULER!D18</f>
        <v>MATA PELAJARAN : Informatika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10'!D8</f>
        <v>1</v>
      </c>
      <c r="F15" s="363"/>
      <c r="G15" s="363">
        <f>'TP 10'!D9</f>
        <v>2</v>
      </c>
      <c r="H15" s="363"/>
      <c r="I15" s="363">
        <f>'TP 10'!D10</f>
        <v>3</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"&amp;INTRAKURIKULER!D19</f>
        <v>MATA PELAJARAN : Projek Ilmu Pengetahuan Alam dan Sosial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"&amp;INTRAKURIKULER!D20</f>
        <v>MATA PELAJARAN : Dasar-dasar Program Keahlian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153</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c r="A9" s="2"/>
      <c r="B9" s="1"/>
      <c r="C9" s="365"/>
      <c r="D9" s="365"/>
      <c r="E9" s="365"/>
      <c r="F9" s="1"/>
      <c r="G9" s="341"/>
      <c r="H9" s="342"/>
      <c r="I9" s="343"/>
      <c r="J9" s="1"/>
      <c r="K9" s="341"/>
      <c r="L9" s="342"/>
      <c r="M9" s="343"/>
      <c r="N9" s="1"/>
      <c r="O9" s="1"/>
      <c r="P9" s="2"/>
    </row>
    <row r="10" spans="1:16">
      <c r="A10" s="2"/>
      <c r="B10" s="1"/>
      <c r="C10" s="1"/>
      <c r="D10" s="1"/>
      <c r="E10" s="1"/>
      <c r="F10" s="1"/>
      <c r="G10" s="1"/>
      <c r="H10" s="1"/>
      <c r="I10" s="1"/>
      <c r="J10" s="1"/>
      <c r="K10" s="1"/>
      <c r="L10" s="1"/>
      <c r="M10" s="1"/>
      <c r="N10" s="1"/>
      <c r="O10" s="1"/>
      <c r="P10" s="2"/>
    </row>
    <row r="11" spans="1:16">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c r="A12" s="2"/>
      <c r="B12" s="298"/>
      <c r="C12" s="341"/>
      <c r="D12" s="342"/>
      <c r="E12" s="343"/>
      <c r="F12" s="1"/>
      <c r="G12" s="341"/>
      <c r="H12" s="342"/>
      <c r="I12" s="343"/>
      <c r="J12" s="1"/>
      <c r="K12" s="341"/>
      <c r="L12" s="342"/>
      <c r="M12" s="343"/>
      <c r="N12" s="1"/>
      <c r="O12" s="1"/>
      <c r="P12" s="2"/>
    </row>
    <row r="13" spans="1:16">
      <c r="A13" s="2"/>
      <c r="B13" s="1"/>
      <c r="C13" s="1"/>
      <c r="D13" s="1"/>
      <c r="E13" s="1"/>
      <c r="F13" s="1"/>
      <c r="G13" s="1"/>
      <c r="H13" s="1"/>
      <c r="I13" s="1"/>
      <c r="J13" s="1"/>
      <c r="K13" s="1"/>
      <c r="L13" s="1"/>
      <c r="M13" s="1"/>
      <c r="N13" s="1"/>
      <c r="O13" s="1"/>
      <c r="P13" s="2"/>
    </row>
    <row r="14" spans="1:16">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c r="A15" s="2"/>
      <c r="B15" s="1"/>
      <c r="C15" s="341"/>
      <c r="D15" s="342"/>
      <c r="E15" s="343"/>
      <c r="F15" s="1"/>
      <c r="G15" s="341"/>
      <c r="H15" s="342"/>
      <c r="I15" s="343"/>
      <c r="J15" s="1"/>
      <c r="K15" s="341"/>
      <c r="L15" s="342"/>
      <c r="M15" s="343"/>
      <c r="N15" s="1"/>
      <c r="O15" s="1"/>
      <c r="P15" s="2"/>
    </row>
    <row r="16" spans="1:16">
      <c r="A16" s="2"/>
      <c r="B16" s="1"/>
      <c r="C16" s="1"/>
      <c r="D16" s="1"/>
      <c r="E16" s="1"/>
      <c r="F16" s="1"/>
      <c r="G16" s="1"/>
      <c r="H16" s="1"/>
      <c r="I16" s="1"/>
      <c r="J16" s="1"/>
      <c r="K16" s="1"/>
      <c r="L16" s="1"/>
      <c r="M16" s="1"/>
      <c r="N16" s="1"/>
      <c r="O16" s="1"/>
      <c r="P16" s="2"/>
    </row>
    <row r="17" spans="1:16">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c r="A18" s="2"/>
      <c r="B18" s="1"/>
      <c r="C18" s="341"/>
      <c r="D18" s="342"/>
      <c r="E18" s="343"/>
      <c r="F18" s="1"/>
      <c r="G18" s="341"/>
      <c r="H18" s="342"/>
      <c r="I18" s="343"/>
      <c r="J18" s="1"/>
      <c r="K18" s="341"/>
      <c r="L18" s="342"/>
      <c r="M18" s="343"/>
      <c r="N18" s="1"/>
      <c r="O18" s="1"/>
      <c r="P18" s="2"/>
    </row>
    <row r="19" spans="1:16">
      <c r="A19" s="2"/>
      <c r="B19" s="1"/>
      <c r="C19" s="1"/>
      <c r="D19" s="1"/>
      <c r="E19" s="1"/>
      <c r="F19" s="1"/>
      <c r="G19" s="26"/>
      <c r="H19" s="26"/>
      <c r="I19" s="26"/>
      <c r="J19" s="1"/>
      <c r="K19" s="1"/>
      <c r="L19" s="1"/>
      <c r="M19" s="1"/>
      <c r="N19" s="1"/>
      <c r="O19" s="1"/>
      <c r="P19" s="2"/>
    </row>
    <row r="20" spans="1:16">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c r="A21" s="2"/>
      <c r="B21" s="1"/>
      <c r="C21" s="341"/>
      <c r="D21" s="342"/>
      <c r="E21" s="343"/>
      <c r="F21" s="1"/>
      <c r="G21" s="341"/>
      <c r="H21" s="342"/>
      <c r="I21" s="343"/>
      <c r="J21" s="1"/>
      <c r="K21" s="341"/>
      <c r="L21" s="342"/>
      <c r="M21" s="343"/>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Afgan Satria Pratama</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ALVIANO IBRAHIM MOVIC. S</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PRASETYA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ARYA FA'ADIL</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DARA CATLIN AURELLIA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Erfiq Rafsanjani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Rizky Alfararizy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Silvi Putri Aulia</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WULAN DIANA RAMADANI</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2" t="s">
        <v>178</v>
      </c>
      <c r="C3" s="372"/>
      <c r="D3" s="372"/>
      <c r="E3" s="372"/>
      <c r="F3" s="372"/>
      <c r="G3" s="372"/>
      <c r="H3" s="372"/>
      <c r="I3" s="372"/>
      <c r="J3" s="372"/>
      <c r="K3" s="372"/>
      <c r="L3" s="372"/>
      <c r="M3" s="372"/>
      <c r="N3" s="372"/>
      <c r="O3" s="372"/>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4" t="s">
        <v>191</v>
      </c>
      <c r="L6" s="76"/>
      <c r="M6" s="76"/>
      <c r="N6" s="76"/>
      <c r="O6" s="76"/>
      <c r="P6" s="5"/>
    </row>
    <row r="7" spans="1:16" ht="15.75" thickBot="1">
      <c r="A7" s="5"/>
      <c r="B7" s="1"/>
      <c r="C7" s="26">
        <v>2</v>
      </c>
      <c r="D7" s="26" t="s">
        <v>190</v>
      </c>
      <c r="E7" s="1"/>
      <c r="F7" s="76"/>
      <c r="G7" s="76"/>
      <c r="H7" s="76"/>
      <c r="I7" s="76"/>
      <c r="J7" s="85"/>
      <c r="K7" s="375"/>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Afgan Satria Pratama</v>
      </c>
      <c r="E11" s="86"/>
      <c r="F11" s="78"/>
      <c r="G11" s="86"/>
      <c r="H11" s="78"/>
      <c r="I11" s="86"/>
      <c r="J11" s="78"/>
      <c r="K11" s="86"/>
      <c r="L11" s="78"/>
      <c r="M11" s="86"/>
      <c r="N11" s="78"/>
      <c r="O11" s="76"/>
      <c r="P11" s="5"/>
    </row>
    <row r="12" spans="1:16">
      <c r="A12" s="5"/>
      <c r="B12" s="1"/>
      <c r="C12" s="37">
        <v>2</v>
      </c>
      <c r="D12" s="39" t="str">
        <f>'DATA SISWA'!F11</f>
        <v>ALVIANO IBRAHIM MOVIC. S</v>
      </c>
      <c r="E12" s="86"/>
      <c r="F12" s="78"/>
      <c r="G12" s="86"/>
      <c r="H12" s="78"/>
      <c r="I12" s="86"/>
      <c r="J12" s="78"/>
      <c r="K12" s="86"/>
      <c r="L12" s="78"/>
      <c r="M12" s="86"/>
      <c r="N12" s="78"/>
      <c r="O12" s="76"/>
      <c r="P12" s="5"/>
    </row>
    <row r="13" spans="1:16">
      <c r="A13" s="5"/>
      <c r="B13" s="1"/>
      <c r="C13" s="37">
        <v>3</v>
      </c>
      <c r="D13" s="39" t="str">
        <f>'DATA SISWA'!F12</f>
        <v>ARDIAN PRASETYA</v>
      </c>
      <c r="E13" s="86"/>
      <c r="F13" s="78"/>
      <c r="G13" s="86"/>
      <c r="H13" s="78"/>
      <c r="I13" s="86"/>
      <c r="J13" s="78"/>
      <c r="K13" s="86"/>
      <c r="L13" s="78"/>
      <c r="M13" s="86"/>
      <c r="N13" s="78"/>
      <c r="O13" s="76"/>
      <c r="P13" s="5"/>
    </row>
    <row r="14" spans="1:16">
      <c r="A14" s="5"/>
      <c r="B14" s="1"/>
      <c r="C14" s="37">
        <v>4</v>
      </c>
      <c r="D14" s="39" t="str">
        <f>'DATA SISWA'!F13</f>
        <v>ARYA FA'ADIL</v>
      </c>
      <c r="E14" s="86"/>
      <c r="F14" s="78"/>
      <c r="G14" s="86"/>
      <c r="H14" s="78"/>
      <c r="I14" s="86"/>
      <c r="J14" s="78"/>
      <c r="K14" s="86"/>
      <c r="L14" s="78"/>
      <c r="M14" s="86"/>
      <c r="N14" s="78"/>
      <c r="O14" s="76"/>
      <c r="P14" s="5"/>
    </row>
    <row r="15" spans="1:16">
      <c r="A15" s="5"/>
      <c r="B15" s="1"/>
      <c r="C15" s="37">
        <v>5</v>
      </c>
      <c r="D15" s="39" t="str">
        <f>'DATA SISWA'!F14</f>
        <v>DARA CATLIN AURELLIA</v>
      </c>
      <c r="E15" s="86"/>
      <c r="F15" s="78"/>
      <c r="G15" s="86"/>
      <c r="H15" s="78"/>
      <c r="I15" s="86"/>
      <c r="J15" s="78"/>
      <c r="K15" s="86"/>
      <c r="L15" s="78"/>
      <c r="M15" s="86"/>
      <c r="N15" s="78"/>
      <c r="O15" s="76"/>
      <c r="P15" s="5"/>
    </row>
    <row r="16" spans="1:16">
      <c r="A16" s="5"/>
      <c r="B16" s="1"/>
      <c r="C16" s="37">
        <v>6</v>
      </c>
      <c r="D16" s="39" t="str">
        <f>'DATA SISWA'!F15</f>
        <v>Erfiq Rafsanjani</v>
      </c>
      <c r="E16" s="86"/>
      <c r="F16" s="78"/>
      <c r="G16" s="86"/>
      <c r="H16" s="78"/>
      <c r="I16" s="86"/>
      <c r="J16" s="78"/>
      <c r="K16" s="86"/>
      <c r="L16" s="78"/>
      <c r="M16" s="86"/>
      <c r="N16" s="78"/>
      <c r="O16" s="76"/>
      <c r="P16" s="5"/>
    </row>
    <row r="17" spans="1:16">
      <c r="A17" s="5"/>
      <c r="B17" s="1"/>
      <c r="C17" s="37">
        <v>7</v>
      </c>
      <c r="D17" s="39" t="str">
        <f>'DATA SISWA'!F16</f>
        <v>Rizky Alfararizy Pratama</v>
      </c>
      <c r="E17" s="86"/>
      <c r="F17" s="78"/>
      <c r="G17" s="86"/>
      <c r="H17" s="78"/>
      <c r="I17" s="86"/>
      <c r="J17" s="78"/>
      <c r="K17" s="86"/>
      <c r="L17" s="78"/>
      <c r="M17" s="86"/>
      <c r="N17" s="78"/>
      <c r="O17" s="76"/>
      <c r="P17" s="5"/>
    </row>
    <row r="18" spans="1:16">
      <c r="A18" s="5"/>
      <c r="B18" s="1"/>
      <c r="C18" s="37">
        <v>8</v>
      </c>
      <c r="D18" s="39" t="str">
        <f>'DATA SISWA'!F17</f>
        <v>Silvi Putri Aulia</v>
      </c>
      <c r="E18" s="86"/>
      <c r="F18" s="78"/>
      <c r="G18" s="86"/>
      <c r="H18" s="78"/>
      <c r="I18" s="86"/>
      <c r="J18" s="78"/>
      <c r="K18" s="86"/>
      <c r="L18" s="78"/>
      <c r="M18" s="86"/>
      <c r="N18" s="78"/>
      <c r="O18" s="76"/>
      <c r="P18" s="5"/>
    </row>
    <row r="19" spans="1:16">
      <c r="A19" s="5"/>
      <c r="B19" s="1"/>
      <c r="C19" s="37">
        <v>9</v>
      </c>
      <c r="D19" s="39" t="str">
        <f>'DATA SISWA'!F18</f>
        <v>WULAN DIANA RAMADANI</v>
      </c>
      <c r="E19" s="86"/>
      <c r="F19" s="78"/>
      <c r="G19" s="86"/>
      <c r="H19" s="78"/>
      <c r="I19" s="86"/>
      <c r="J19" s="78"/>
      <c r="K19" s="86"/>
      <c r="L19" s="78"/>
      <c r="M19" s="86"/>
      <c r="N19" s="78"/>
      <c r="O19" s="76"/>
      <c r="P19" s="5"/>
    </row>
    <row r="20" spans="1:16">
      <c r="A20" s="5"/>
      <c r="B20" s="1"/>
      <c r="C20" s="37">
        <v>10</v>
      </c>
      <c r="D20" s="39">
        <f>'DATA SISWA'!F19</f>
        <v>0</v>
      </c>
      <c r="E20" s="86"/>
      <c r="F20" s="78"/>
      <c r="G20" s="86"/>
      <c r="H20" s="78"/>
      <c r="I20" s="86"/>
      <c r="J20" s="78"/>
      <c r="K20" s="86"/>
      <c r="L20" s="78"/>
      <c r="M20" s="86"/>
      <c r="N20" s="78"/>
      <c r="O20" s="76"/>
      <c r="P20" s="5"/>
    </row>
    <row r="21" spans="1:16">
      <c r="A21" s="5"/>
      <c r="B21" s="1"/>
      <c r="C21" s="37">
        <v>11</v>
      </c>
      <c r="D21" s="39">
        <f>'DATA SISWA'!F20</f>
        <v>0</v>
      </c>
      <c r="E21" s="86"/>
      <c r="F21" s="78"/>
      <c r="G21" s="86"/>
      <c r="H21" s="78"/>
      <c r="I21" s="86"/>
      <c r="J21" s="78"/>
      <c r="K21" s="86"/>
      <c r="L21" s="78"/>
      <c r="M21" s="86"/>
      <c r="N21" s="78"/>
      <c r="O21" s="76"/>
      <c r="P21" s="5"/>
    </row>
    <row r="22" spans="1:16">
      <c r="A22" s="5"/>
      <c r="B22" s="1"/>
      <c r="C22" s="37">
        <v>12</v>
      </c>
      <c r="D22" s="39">
        <f>'DATA SISWA'!F21</f>
        <v>0</v>
      </c>
      <c r="E22" s="86"/>
      <c r="F22" s="78"/>
      <c r="G22" s="86"/>
      <c r="H22" s="78"/>
      <c r="I22" s="86"/>
      <c r="J22" s="78"/>
      <c r="K22" s="86"/>
      <c r="L22" s="78"/>
      <c r="M22" s="86"/>
      <c r="N22" s="78"/>
      <c r="O22" s="76"/>
      <c r="P22" s="5"/>
    </row>
    <row r="23" spans="1:16">
      <c r="A23" s="5"/>
      <c r="B23" s="1"/>
      <c r="C23" s="37">
        <v>13</v>
      </c>
      <c r="D23" s="39">
        <f>'DATA SISWA'!F22</f>
        <v>0</v>
      </c>
      <c r="E23" s="86"/>
      <c r="F23" s="78"/>
      <c r="G23" s="86"/>
      <c r="H23" s="78"/>
      <c r="I23" s="86"/>
      <c r="J23" s="78"/>
      <c r="K23" s="86"/>
      <c r="L23" s="78"/>
      <c r="M23" s="86"/>
      <c r="N23" s="78"/>
      <c r="O23" s="76"/>
      <c r="P23" s="5"/>
    </row>
    <row r="24" spans="1:16">
      <c r="A24" s="5"/>
      <c r="B24" s="1"/>
      <c r="C24" s="37">
        <v>14</v>
      </c>
      <c r="D24" s="39">
        <f>'DATA SISWA'!F23</f>
        <v>0</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4" t="s">
        <v>27</v>
      </c>
      <c r="B2" s="344"/>
      <c r="C2" s="344"/>
      <c r="D2" s="344"/>
      <c r="E2" s="344"/>
      <c r="F2" s="344"/>
      <c r="G2" s="344"/>
      <c r="H2" s="344"/>
      <c r="I2" s="344"/>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357</v>
      </c>
      <c r="E17" s="381" t="s">
        <v>26</v>
      </c>
      <c r="F17" s="382"/>
      <c r="G17" s="382"/>
      <c r="H17" s="382"/>
      <c r="I17" s="382"/>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423</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tabSelected="1" workbookViewId="0">
      <pane xSplit="6" topLeftCell="S1" activePane="topRight" state="frozen"/>
      <selection pane="topRight" activeCell="AQ18" sqref="AQ18"/>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5">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v>6</v>
      </c>
      <c r="AP10" s="243">
        <v>4</v>
      </c>
      <c r="AQ10" s="243">
        <v>8</v>
      </c>
      <c r="AR10" s="230"/>
      <c r="AS10" s="261"/>
      <c r="AT10" s="259"/>
      <c r="AU10" s="16"/>
      <c r="AV10" s="16"/>
      <c r="AW10" s="16"/>
      <c r="AX10" s="16"/>
      <c r="AY10" s="16"/>
      <c r="AZ10" s="16"/>
    </row>
    <row r="11" spans="1:52" s="17" customFormat="1" ht="20.25" customHeight="1">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v>6</v>
      </c>
      <c r="AP11" s="243">
        <v>4</v>
      </c>
      <c r="AQ11" s="243">
        <v>14</v>
      </c>
      <c r="AR11" s="245"/>
      <c r="AS11" s="261"/>
      <c r="AT11" s="259"/>
      <c r="AU11" s="16"/>
      <c r="AV11" s="16"/>
      <c r="AW11" s="16"/>
      <c r="AX11" s="16"/>
      <c r="AY11" s="16"/>
      <c r="AZ11" s="16"/>
    </row>
    <row r="12" spans="1:52" s="17" customFormat="1" ht="20.25" customHeight="1">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v>5</v>
      </c>
      <c r="AP12" s="243">
        <v>6</v>
      </c>
      <c r="AQ12" s="243">
        <v>11</v>
      </c>
      <c r="AR12" s="245"/>
      <c r="AS12" s="261"/>
      <c r="AT12" s="259"/>
      <c r="AU12" s="16"/>
      <c r="AV12" s="16"/>
      <c r="AW12" s="16"/>
      <c r="AX12" s="16"/>
      <c r="AY12" s="16"/>
      <c r="AZ12" s="16"/>
    </row>
    <row r="13" spans="1:52" s="17" customFormat="1" ht="20.25" customHeight="1">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v>4</v>
      </c>
      <c r="AP13" s="243">
        <v>5</v>
      </c>
      <c r="AQ13" s="243">
        <v>6</v>
      </c>
      <c r="AR13" s="245"/>
      <c r="AS13" s="261"/>
      <c r="AT13" s="259"/>
      <c r="AU13" s="16"/>
      <c r="AV13" s="16"/>
      <c r="AW13" s="16"/>
      <c r="AX13" s="16"/>
      <c r="AY13" s="16"/>
      <c r="AZ13" s="16"/>
    </row>
    <row r="14" spans="1:52" s="17" customFormat="1" ht="20.25" customHeight="1">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v>4</v>
      </c>
      <c r="AP14" s="243">
        <v>5</v>
      </c>
      <c r="AQ14" s="243">
        <v>2</v>
      </c>
      <c r="AR14" s="245"/>
      <c r="AS14" s="261"/>
      <c r="AT14" s="259"/>
      <c r="AU14" s="16"/>
      <c r="AV14" s="16"/>
      <c r="AW14" s="16"/>
      <c r="AX14" s="16"/>
      <c r="AY14" s="16"/>
      <c r="AZ14" s="16"/>
    </row>
    <row r="15" spans="1:52" s="17" customFormat="1" ht="20.25" customHeight="1">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v>6</v>
      </c>
      <c r="AP15" s="243">
        <v>4</v>
      </c>
      <c r="AQ15" s="243">
        <v>11</v>
      </c>
      <c r="AR15" s="245"/>
      <c r="AS15" s="261"/>
      <c r="AT15" s="259"/>
      <c r="AU15" s="16"/>
      <c r="AV15" s="16"/>
      <c r="AW15" s="16"/>
      <c r="AX15" s="16"/>
      <c r="AY15" s="16"/>
      <c r="AZ15" s="16"/>
    </row>
    <row r="16" spans="1:52" s="17" customFormat="1" ht="20.25" customHeight="1">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v>5</v>
      </c>
      <c r="AP16" s="243">
        <v>4</v>
      </c>
      <c r="AQ16" s="243">
        <v>5</v>
      </c>
      <c r="AR16" s="245"/>
      <c r="AS16" s="261"/>
      <c r="AT16" s="259"/>
      <c r="AU16" s="16"/>
      <c r="AV16" s="16"/>
      <c r="AW16" s="16"/>
      <c r="AX16" s="16"/>
      <c r="AY16" s="16"/>
      <c r="AZ16" s="16"/>
    </row>
    <row r="17" spans="1:52" s="17" customFormat="1" ht="20.25" customHeight="1">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v>4</v>
      </c>
      <c r="AP17" s="243">
        <v>5</v>
      </c>
      <c r="AQ17" s="243">
        <v>2</v>
      </c>
      <c r="AR17" s="245"/>
      <c r="AS17" s="261"/>
      <c r="AT17" s="259"/>
      <c r="AU17" s="16"/>
      <c r="AV17" s="16"/>
      <c r="AW17" s="16"/>
      <c r="AX17" s="16"/>
      <c r="AY17" s="16"/>
      <c r="AZ17" s="16"/>
    </row>
    <row r="18" spans="1:52" s="17" customFormat="1" ht="20.25" customHeight="1">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v>4</v>
      </c>
      <c r="AP18" s="243">
        <v>5</v>
      </c>
      <c r="AQ18" s="243">
        <v>5</v>
      </c>
      <c r="AR18" s="245"/>
      <c r="AS18" s="261"/>
      <c r="AT18" s="259"/>
      <c r="AU18" s="16"/>
      <c r="AV18" s="16"/>
      <c r="AW18" s="16"/>
      <c r="AX18" s="16"/>
      <c r="AY18" s="16"/>
      <c r="AZ18" s="16"/>
    </row>
    <row r="19" spans="1:52" s="17" customFormat="1" ht="20.25" customHeight="1">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1" t="str">
        <f>VLOOKUP($K$2,'DATA SISWA'!$C$10:$AQ$49,4,FALSE)</f>
        <v>Afgan Satria Pratama</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1" t="str">
        <f>VLOOKUP($K$2,'DATA SISWA'!$C$10:$AQ$49,2,FALSE)&amp;" / "&amp;VLOOKUP($K$2,'DATA SISWA'!$C$10:$AQ$49,3,FALSE)</f>
        <v>24071001 / 0094884854</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Krandegan , </v>
      </c>
      <c r="G67" s="408">
        <f>VLOOKUP($K$2,'DATA SISWA'!$C$10:$AQ$49,7,FALSE)</f>
        <v>40003</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c r="A14" s="128"/>
      <c r="B14" s="418">
        <v>1</v>
      </c>
      <c r="C14" s="419" t="str">
        <f>INTRAKURIKULER!D9</f>
        <v>Pendidikan Agama dan Budi Pekerti</v>
      </c>
      <c r="D14" s="420" t="str">
        <f>IFERROR(VLOOKUP($L$2,NA!$C$8:$S$47,3,FALSE),"-")</f>
        <v>-</v>
      </c>
      <c r="E14" s="421" t="str">
        <f>VLOOKUP($L$2,'F1'!$C$17:$BD$56,53,FALSE)</f>
        <v xml:space="preserve">Afgan Satria Pratama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c r="A15" s="128"/>
      <c r="B15" s="418"/>
      <c r="C15" s="419"/>
      <c r="D15" s="420"/>
      <c r="E15" s="421" t="str">
        <f>VLOOKUP($L$2,'F1'!$C$17:$BD$56,54,FALSE)</f>
        <v xml:space="preserve">Afgan Satria Pratama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c r="A16" s="128"/>
      <c r="B16" s="418">
        <v>2</v>
      </c>
      <c r="C16" s="419" t="str">
        <f>INTRAKURIKULER!D10</f>
        <v>Pendidikan Pancasila</v>
      </c>
      <c r="D16" s="420" t="str">
        <f>IFERROR(VLOOKUP($L$2,NA!$C$8:$S$47,4,FALSE),"-")</f>
        <v>-</v>
      </c>
      <c r="E16" s="424" t="str">
        <f>VLOOKUP($L$2,'F2'!$C$17:$BD$56,53,FALSE)</f>
        <v xml:space="preserve">Afgan Satria Pratama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c r="A17" s="128"/>
      <c r="B17" s="418"/>
      <c r="C17" s="419"/>
      <c r="D17" s="420"/>
      <c r="E17" s="424" t="str">
        <f>VLOOKUP($L$2,'F2'!$C$17:$BD$56,54,FALSE)</f>
        <v xml:space="preserve">Afgan Satria Pratama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c r="A18" s="128"/>
      <c r="B18" s="418">
        <v>3</v>
      </c>
      <c r="C18" s="419" t="str">
        <f>INTRAKURIKULER!D11</f>
        <v>Bahasa Indonesia</v>
      </c>
      <c r="D18" s="420" t="str">
        <f>IFERROR(VLOOKUP($L$2,NA!$C$8:$S$47,5,FALSE),"-")</f>
        <v>-</v>
      </c>
      <c r="E18" s="424" t="str">
        <f>VLOOKUP($L$2,'F3'!$C$17:$BD$56,53,FALSE)</f>
        <v xml:space="preserve">Afgan Satria Pratama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c r="A19" s="128"/>
      <c r="B19" s="418"/>
      <c r="C19" s="419"/>
      <c r="D19" s="420"/>
      <c r="E19" s="424" t="str">
        <f>VLOOKUP($L$2,'F3'!$C$17:$BD$56,54,FALSE)</f>
        <v xml:space="preserve">Afgan Satria Pratama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c r="A20" s="128"/>
      <c r="B20" s="418">
        <v>4</v>
      </c>
      <c r="C20" s="419" t="str">
        <f>INTRAKURIKULER!D12</f>
        <v>Pendidikan Jasmani Olahraga dan Kesehatan</v>
      </c>
      <c r="D20" s="420" t="str">
        <f>IFERROR(VLOOKUP($L$2,NA!$C$8:$S$47,6,FALSE),"-")</f>
        <v>-</v>
      </c>
      <c r="E20" s="424" t="str">
        <f>VLOOKUP($L$2,'F4'!$C$17:$BD$56,53,FALSE)</f>
        <v xml:space="preserve">Afgan Satria Pratama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c r="A21" s="128"/>
      <c r="B21" s="418"/>
      <c r="C21" s="419"/>
      <c r="D21" s="420"/>
      <c r="E21" s="424" t="str">
        <f>VLOOKUP($L$2,'F4'!$C$17:$BD$56,54,FALSE)</f>
        <v xml:space="preserve">Afgan Satria Pratama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c r="A22" s="128"/>
      <c r="B22" s="418">
        <v>5</v>
      </c>
      <c r="C22" s="419" t="str">
        <f>INTRAKURIKULER!D13</f>
        <v>Sejarah</v>
      </c>
      <c r="D22" s="420" t="str">
        <f>IFERROR(VLOOKUP($L$2,NA!$C$8:$S$47,7,FALSE),"-")</f>
        <v>-</v>
      </c>
      <c r="E22" s="424" t="str">
        <f>VLOOKUP($L$2,'F5'!$C$17:$BD$56,53,FALSE)</f>
        <v xml:space="preserve">Afgan Satria Pratama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c r="A23" s="128"/>
      <c r="B23" s="418"/>
      <c r="C23" s="419"/>
      <c r="D23" s="420"/>
      <c r="E23" s="424" t="str">
        <f>VLOOKUP($L$2,'F5'!$C$17:$BD$56,54,FALSE)</f>
        <v xml:space="preserve">Afgan Satria Pratama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c r="A24" s="128"/>
      <c r="B24" s="418">
        <v>6</v>
      </c>
      <c r="C24" s="419" t="str">
        <f>INTRAKURIKULER!D14</f>
        <v>Seni Budaya</v>
      </c>
      <c r="D24" s="420" t="str">
        <f>IFERROR(VLOOKUP($L$2,NA!$C$8:$S$47,8,FALSE),"-")</f>
        <v>-</v>
      </c>
      <c r="E24" s="424" t="str">
        <f>VLOOKUP($L$2,'F6'!$C$17:$BD$56,53,FALSE)</f>
        <v xml:space="preserve">Afgan Satria Pratama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c r="A25" s="128"/>
      <c r="B25" s="418"/>
      <c r="C25" s="419"/>
      <c r="D25" s="420"/>
      <c r="E25" s="424" t="str">
        <f>VLOOKUP($L$2,'F6'!$C$17:$BD$56,54,FALSE)</f>
        <v xml:space="preserve">Afgan Satria Pratama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c r="A26" s="128"/>
      <c r="B26" s="418">
        <v>7</v>
      </c>
      <c r="C26" s="419" t="str">
        <f>INTRAKURIKULER!D15</f>
        <v>Muatan Lokal</v>
      </c>
      <c r="D26" s="420" t="str">
        <f>IFERROR(VLOOKUP($L$2,NA!$C$8:$S$47,9,FALSE),"-")</f>
        <v>-</v>
      </c>
      <c r="E26" s="424" t="str">
        <f>VLOOKUP($L$2,'F7'!$C$17:$BD$56,53,FALSE)</f>
        <v xml:space="preserve">Afgan Satria Pratama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c r="A27" s="128"/>
      <c r="B27" s="418"/>
      <c r="C27" s="419"/>
      <c r="D27" s="420"/>
      <c r="E27" s="424" t="str">
        <f>VLOOKUP($L$2,'F7'!$C$17:$BD$56,54,FALSE)</f>
        <v xml:space="preserve">Afgan Satria Pratama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c r="A29" s="128"/>
      <c r="B29" s="418">
        <v>8</v>
      </c>
      <c r="C29" s="419" t="str">
        <f>INTRAKURIKULER!D16</f>
        <v>Matematika</v>
      </c>
      <c r="D29" s="420" t="str">
        <f>IFERROR(VLOOKUP($L$2,NA!$C$8:$S$47,10,FALSE),"-")</f>
        <v>-</v>
      </c>
      <c r="E29" s="424" t="str">
        <f>VLOOKUP($L$2,'F8'!$C$17:$BD$56,53,FALSE)</f>
        <v xml:space="preserve">Afgan Satria Pratama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c r="A30" s="128"/>
      <c r="B30" s="418"/>
      <c r="C30" s="419"/>
      <c r="D30" s="420"/>
      <c r="E30" s="424" t="str">
        <f>VLOOKUP($L$2,'F8'!$C$17:$BD$56,54,FALSE)</f>
        <v xml:space="preserve">Afgan Satria Pratama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c r="A31" s="128"/>
      <c r="B31" s="418">
        <v>9</v>
      </c>
      <c r="C31" s="419" t="str">
        <f>INTRAKURIKULER!D17</f>
        <v>Bahasa Inggris</v>
      </c>
      <c r="D31" s="420" t="str">
        <f>IFERROR(VLOOKUP($L$2,NA!$C$8:$S$47,11,FALSE),"-")</f>
        <v>-</v>
      </c>
      <c r="E31" s="424" t="str">
        <f>VLOOKUP($L$2,'F9'!$C$17:$BD$56,53,FALSE)</f>
        <v xml:space="preserve">Afgan Satria Pratama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c r="A32" s="128"/>
      <c r="B32" s="418"/>
      <c r="C32" s="419"/>
      <c r="D32" s="420"/>
      <c r="E32" s="424" t="str">
        <f>VLOOKUP($L$2,'F9'!$C$17:$BD$56,54,FALSE)</f>
        <v xml:space="preserve">Afgan Satria Pratama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c r="A33" s="128"/>
      <c r="B33" s="418">
        <v>10</v>
      </c>
      <c r="C33" s="419" t="str">
        <f>INTRAKURIKULER!D18</f>
        <v>Informatika</v>
      </c>
      <c r="D33" s="420" t="str">
        <f>IFERROR(VLOOKUP($L$2,NA!$C$8:$S$47,12,FALSE),"-")</f>
        <v>-</v>
      </c>
      <c r="E33" s="424" t="str">
        <f>VLOOKUP($L$2,'F10'!$C$17:$BD$56,53,FALSE)</f>
        <v xml:space="preserve">Afgan Satria Pratama menunjukkan pemahaman dalam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c r="A34" s="128"/>
      <c r="B34" s="418"/>
      <c r="C34" s="419"/>
      <c r="D34" s="420"/>
      <c r="E34" s="424" t="str">
        <f>VLOOKUP($L$2,'F10'!$C$17:$BD$56,54,FALSE)</f>
        <v xml:space="preserve">Afgan Satria Pratama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c r="A35" s="128"/>
      <c r="B35" s="418">
        <v>11</v>
      </c>
      <c r="C35" s="419" t="str">
        <f>INTRAKURIKULER!D19</f>
        <v>Projek Ilmu Pengetahuan Alam dan Sosial</v>
      </c>
      <c r="D35" s="420" t="str">
        <f>IFERROR(VLOOKUP($L$2,NA!$C$8:$S$47,13,FALSE),"-")</f>
        <v>-</v>
      </c>
      <c r="E35" s="424" t="str">
        <f>VLOOKUP($L$2,'F11'!$C$17:$BD$56,53,FALSE)</f>
        <v xml:space="preserve">Afgan Satria Pratama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c r="A36" s="128"/>
      <c r="B36" s="418"/>
      <c r="C36" s="419"/>
      <c r="D36" s="420"/>
      <c r="E36" s="424" t="str">
        <f>VLOOKUP($L$2,'F11'!$C$17:$BD$56,54,FALSE)</f>
        <v xml:space="preserve">Afgan Satria Pratama membutuhkan bimbingan dalam </v>
      </c>
      <c r="F36" s="424"/>
      <c r="G36" s="424"/>
      <c r="H36" s="424"/>
      <c r="I36" s="424"/>
      <c r="J36" s="424"/>
      <c r="K36" s="424"/>
      <c r="L36" s="128"/>
      <c r="M36" s="132"/>
      <c r="N36" s="132"/>
      <c r="O36" s="132"/>
      <c r="P36" s="132"/>
      <c r="Q36" s="132"/>
      <c r="R36" s="132"/>
      <c r="S36" s="132"/>
      <c r="T36" s="132"/>
      <c r="U36" s="132"/>
      <c r="V36" s="132"/>
      <c r="W36" s="132"/>
    </row>
    <row r="37" spans="1:23" ht="45.75" customHeight="1">
      <c r="A37" s="9"/>
      <c r="B37" s="418">
        <v>12</v>
      </c>
      <c r="C37" s="419" t="str">
        <f>INTRAKURIKULER!D20</f>
        <v>Dasar-dasar Program Keahlian</v>
      </c>
      <c r="D37" s="420" t="str">
        <f>IFERROR(VLOOKUP($L$2,NA!$C$8:$S$47,14,FALSE),"-")</f>
        <v>-</v>
      </c>
      <c r="E37" s="424" t="str">
        <f>VLOOKUP($L$2,'F12'!$C$17:$BD$56,53,FALSE)</f>
        <v xml:space="preserve">Afgan Satria Pratama menunjukkan pemahaman dalam </v>
      </c>
      <c r="F37" s="424"/>
      <c r="G37" s="424"/>
      <c r="H37" s="424"/>
      <c r="I37" s="424"/>
      <c r="J37" s="424"/>
      <c r="K37" s="424"/>
      <c r="L37" s="9"/>
      <c r="M37" s="103"/>
      <c r="N37" s="103"/>
      <c r="O37" s="103"/>
      <c r="P37" s="103"/>
      <c r="Q37" s="103"/>
      <c r="R37" s="103"/>
      <c r="S37" s="103"/>
      <c r="T37" s="103"/>
      <c r="U37" s="103"/>
      <c r="V37" s="103"/>
      <c r="W37" s="103"/>
    </row>
    <row r="38" spans="1:23" ht="45.75" customHeight="1">
      <c r="A38" s="9"/>
      <c r="B38" s="418"/>
      <c r="C38" s="419"/>
      <c r="D38" s="420"/>
      <c r="E38" s="424" t="str">
        <f>VLOOKUP($L$2,'F12'!$C$17:$BD$56,54,FALSE)</f>
        <v xml:space="preserve">Afgan Satria Pratama membutuhkan bimbingan dalam </v>
      </c>
      <c r="F38" s="424"/>
      <c r="G38" s="424"/>
      <c r="H38" s="424"/>
      <c r="I38" s="424"/>
      <c r="J38" s="424"/>
      <c r="K38" s="424"/>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0" t="s">
        <v>231</v>
      </c>
      <c r="E42" s="431"/>
      <c r="F42" s="431"/>
      <c r="G42" s="431"/>
      <c r="H42" s="431"/>
      <c r="I42" s="431"/>
      <c r="J42" s="431"/>
      <c r="K42" s="432"/>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3">
        <f>VLOOKUP($L$2,NEKS!$C$11:$N$50,4,FALSE)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3">
        <f>VLOOKUP($L$2,NEKS!$C$11:$N$50,6,FALSE)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3">
        <f>VLOOKUP($L$2,NEKS!$C$11:$N$50,8,FALSE)</f>
        <v>0</v>
      </c>
      <c r="E45" s="434"/>
      <c r="F45" s="434"/>
      <c r="G45" s="434"/>
      <c r="H45" s="434"/>
      <c r="I45" s="434"/>
      <c r="J45" s="434"/>
      <c r="K45" s="435"/>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3">
        <f>VLOOKUP($L$2,NEKS!$C$11:$N$50,10,FALSE)</f>
        <v>0</v>
      </c>
      <c r="E46" s="434"/>
      <c r="F46" s="434"/>
      <c r="G46" s="434"/>
      <c r="H46" s="434"/>
      <c r="I46" s="434"/>
      <c r="J46" s="434"/>
      <c r="K46" s="435"/>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3">
        <f>VLOOKUP($L$2,NEKS!$C$11:$N$50,12,FALSE)</f>
        <v>0</v>
      </c>
      <c r="E47" s="434"/>
      <c r="F47" s="434"/>
      <c r="G47" s="434"/>
      <c r="H47" s="434"/>
      <c r="I47" s="434"/>
      <c r="J47" s="434"/>
      <c r="K47" s="435"/>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6</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4</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8</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5" t="str">
        <f>'DATA SEKOLAH'!D17</f>
        <v>Irawati, S.Kom</v>
      </c>
      <c r="I59" s="425"/>
      <c r="J59" s="425"/>
      <c r="K59" s="425"/>
      <c r="L59" s="9"/>
      <c r="M59" s="103"/>
      <c r="N59" s="103"/>
      <c r="O59" s="103"/>
      <c r="P59" s="103"/>
      <c r="Q59" s="103"/>
      <c r="R59" s="103"/>
      <c r="S59" s="103"/>
      <c r="T59" s="103"/>
      <c r="U59" s="103"/>
      <c r="V59" s="103"/>
      <c r="W59" s="103"/>
    </row>
    <row r="60" spans="1:23">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6.42578125" bestFit="1" customWidth="1"/>
    <col min="4" max="15" width="8.140625" customWidth="1"/>
    <col min="16" max="16" width="9.140625" customWidth="1"/>
    <col min="17" max="18" width="6.7109375" customWidth="1"/>
    <col min="19" max="21" width="5.140625" customWidth="1"/>
  </cols>
  <sheetData>
    <row r="1" spans="1:21" ht="45" customHeight="1"/>
    <row r="2" spans="1:21" ht="18.75">
      <c r="A2" s="436" t="s">
        <v>350</v>
      </c>
      <c r="B2" s="436"/>
      <c r="C2" s="436"/>
      <c r="D2" s="436"/>
      <c r="E2" s="436"/>
      <c r="F2" s="436"/>
      <c r="G2" s="436"/>
      <c r="H2" s="436"/>
      <c r="I2" s="436"/>
      <c r="J2" s="436"/>
      <c r="K2" s="436"/>
      <c r="L2" s="436"/>
      <c r="M2" s="436"/>
      <c r="N2" s="436"/>
      <c r="O2" s="436"/>
      <c r="P2" s="436"/>
      <c r="Q2" s="436"/>
      <c r="R2" s="436"/>
      <c r="S2" s="436"/>
      <c r="T2" s="436"/>
      <c r="U2" s="436"/>
    </row>
    <row r="3" spans="1:21" ht="18.75">
      <c r="A3" s="436" t="str">
        <f>UPPER("KELAS X TKJ SEMESTER "&amp;'DATA SEKOLAH'!D21&amp;" SMK YAPEMA GADINGREJO")</f>
        <v>KELAS X TKJ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7" t="s">
        <v>351</v>
      </c>
      <c r="E6" s="437"/>
      <c r="F6" s="437"/>
      <c r="G6" s="437"/>
      <c r="H6" s="437"/>
      <c r="I6" s="437"/>
      <c r="J6" s="437"/>
      <c r="K6" s="437"/>
      <c r="L6" s="437"/>
      <c r="M6" s="437"/>
      <c r="N6" s="437"/>
      <c r="O6" s="437"/>
      <c r="P6" s="438" t="s">
        <v>352</v>
      </c>
      <c r="Q6" s="438" t="s">
        <v>353</v>
      </c>
      <c r="R6" s="438" t="s">
        <v>354</v>
      </c>
      <c r="S6" s="437" t="s">
        <v>266</v>
      </c>
      <c r="T6" s="437"/>
      <c r="U6" s="437"/>
    </row>
    <row r="7" spans="1:21">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355</v>
      </c>
    </row>
    <row r="8" spans="1:21" ht="66" customHeight="1">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c r="A9" s="444" t="s">
        <v>356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c r="A10" s="318">
        <v>1</v>
      </c>
      <c r="B10" s="317">
        <f>IF('DATA SISWA'!D10=0,"",'DATA SISWA'!D10)</f>
        <v>24071001</v>
      </c>
      <c r="C10" s="317" t="str">
        <f>IF('DATA SISWA'!F10=0,"",'DATA SISWA'!F10)</f>
        <v>Afgan Satria Pratama</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6" t="str">
        <f>'S12'!S16</f>
        <v>-</v>
      </c>
      <c r="P10" s="327">
        <f>SUM(D10:O10)</f>
        <v>0</v>
      </c>
      <c r="Q10" s="328" t="str">
        <f>IFERROR(AVERAGE(D10:O10),"")</f>
        <v/>
      </c>
      <c r="R10" s="329" t="str">
        <f t="shared" ref="R10:R49" si="1">IFERROR(RANK(P10,$Q$10:$Q$49,0),"")</f>
        <v/>
      </c>
      <c r="S10" s="329">
        <f>'DATA SISWA'!AO10</f>
        <v>6</v>
      </c>
      <c r="T10" s="329">
        <f>'DATA SISWA'!AP10</f>
        <v>4</v>
      </c>
      <c r="U10" s="329">
        <f>'DATA SISWA'!AQ10</f>
        <v>8</v>
      </c>
    </row>
    <row r="11" spans="1:21">
      <c r="A11" s="318">
        <v>2</v>
      </c>
      <c r="B11" s="317">
        <f>IF('DATA SISWA'!D11=0,"",'DATA SISWA'!D11)</f>
        <v>24071003</v>
      </c>
      <c r="C11" s="317" t="str">
        <f>IF('DATA SISWA'!F11=0,"",'DATA SISWA'!F11)</f>
        <v>ALVIANO IBRAHIM MOVIC. S</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0</v>
      </c>
      <c r="Q11" s="328" t="str">
        <f t="shared" ref="Q11:Q49" si="3">IFERROR(AVERAGE(D11:O11),"")</f>
        <v/>
      </c>
      <c r="R11" s="329" t="str">
        <f t="shared" si="1"/>
        <v/>
      </c>
      <c r="S11" s="329">
        <f>'DATA SISWA'!AO11</f>
        <v>6</v>
      </c>
      <c r="T11" s="329">
        <f>'DATA SISWA'!AP11</f>
        <v>4</v>
      </c>
      <c r="U11" s="329">
        <f>'DATA SISWA'!AQ11</f>
        <v>14</v>
      </c>
    </row>
    <row r="12" spans="1:21">
      <c r="A12" s="318">
        <v>3</v>
      </c>
      <c r="B12" s="317">
        <f>IF('DATA SISWA'!D12=0,"",'DATA SISWA'!D12)</f>
        <v>24071002</v>
      </c>
      <c r="C12" s="317" t="str">
        <f>IF('DATA SISWA'!F12=0,"",'DATA SISWA'!F12)</f>
        <v>ARDIAN PRASETYA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6" t="str">
        <f>'S12'!S18</f>
        <v>-</v>
      </c>
      <c r="P12" s="327">
        <f t="shared" si="2"/>
        <v>0</v>
      </c>
      <c r="Q12" s="328" t="str">
        <f t="shared" si="3"/>
        <v/>
      </c>
      <c r="R12" s="329" t="str">
        <f t="shared" si="1"/>
        <v/>
      </c>
      <c r="S12" s="329">
        <f>'DATA SISWA'!AO12</f>
        <v>5</v>
      </c>
      <c r="T12" s="329">
        <f>'DATA SISWA'!AP12</f>
        <v>6</v>
      </c>
      <c r="U12" s="329">
        <f>'DATA SISWA'!AQ12</f>
        <v>11</v>
      </c>
    </row>
    <row r="13" spans="1:21">
      <c r="A13" s="318">
        <v>4</v>
      </c>
      <c r="B13" s="317">
        <f>IF('DATA SISWA'!D13=0,"",'DATA SISWA'!D13)</f>
        <v>24071004</v>
      </c>
      <c r="C13" s="317" t="str">
        <f>IF('DATA SISWA'!F13=0,"",'DATA SISWA'!F13)</f>
        <v>ARYA FA'ADIL</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6" t="str">
        <f>'S12'!S19</f>
        <v>-</v>
      </c>
      <c r="P13" s="327">
        <f t="shared" si="2"/>
        <v>0</v>
      </c>
      <c r="Q13" s="328" t="str">
        <f t="shared" si="3"/>
        <v/>
      </c>
      <c r="R13" s="329" t="str">
        <f t="shared" si="1"/>
        <v/>
      </c>
      <c r="S13" s="329">
        <f>'DATA SISWA'!AO13</f>
        <v>4</v>
      </c>
      <c r="T13" s="329">
        <f>'DATA SISWA'!AP13</f>
        <v>5</v>
      </c>
      <c r="U13" s="329">
        <f>'DATA SISWA'!AQ13</f>
        <v>6</v>
      </c>
    </row>
    <row r="14" spans="1:21">
      <c r="A14" s="318">
        <v>5</v>
      </c>
      <c r="B14" s="317">
        <f>IF('DATA SISWA'!D14=0,"",'DATA SISWA'!D14)</f>
        <v>24071005</v>
      </c>
      <c r="C14" s="317" t="str">
        <f>IF('DATA SISWA'!F14=0,"",'DATA SISWA'!F14)</f>
        <v>DARA CATLIN AURELLIA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6" t="str">
        <f>'S12'!S20</f>
        <v>-</v>
      </c>
      <c r="P14" s="327">
        <f t="shared" si="2"/>
        <v>0</v>
      </c>
      <c r="Q14" s="328" t="str">
        <f t="shared" si="3"/>
        <v/>
      </c>
      <c r="R14" s="329" t="str">
        <f t="shared" si="1"/>
        <v/>
      </c>
      <c r="S14" s="329">
        <f>'DATA SISWA'!AO14</f>
        <v>4</v>
      </c>
      <c r="T14" s="329">
        <f>'DATA SISWA'!AP14</f>
        <v>5</v>
      </c>
      <c r="U14" s="329">
        <f>'DATA SISWA'!AQ14</f>
        <v>2</v>
      </c>
    </row>
    <row r="15" spans="1:21">
      <c r="A15" s="318">
        <v>6</v>
      </c>
      <c r="B15" s="317">
        <f>IF('DATA SISWA'!D15=0,"",'DATA SISWA'!D15)</f>
        <v>24071006</v>
      </c>
      <c r="C15" s="317" t="str">
        <f>IF('DATA SISWA'!F15=0,"",'DATA SISWA'!F15)</f>
        <v>Erfiq Rafsanjani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6" t="str">
        <f>'S12'!S21</f>
        <v>-</v>
      </c>
      <c r="P15" s="327">
        <f t="shared" si="2"/>
        <v>0</v>
      </c>
      <c r="Q15" s="328" t="str">
        <f t="shared" si="3"/>
        <v/>
      </c>
      <c r="R15" s="329" t="str">
        <f t="shared" si="1"/>
        <v/>
      </c>
      <c r="S15" s="329">
        <f>'DATA SISWA'!AO15</f>
        <v>6</v>
      </c>
      <c r="T15" s="329">
        <f>'DATA SISWA'!AP15</f>
        <v>4</v>
      </c>
      <c r="U15" s="329">
        <f>'DATA SISWA'!AQ15</f>
        <v>11</v>
      </c>
    </row>
    <row r="16" spans="1:21">
      <c r="A16" s="318">
        <v>7</v>
      </c>
      <c r="B16" s="317">
        <f>IF('DATA SISWA'!D16=0,"",'DATA SISWA'!D16)</f>
        <v>24071007</v>
      </c>
      <c r="C16" s="317" t="str">
        <f>IF('DATA SISWA'!F16=0,"",'DATA SISWA'!F16)</f>
        <v>Rizky Alfararizy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6" t="str">
        <f>'S12'!S22</f>
        <v>-</v>
      </c>
      <c r="P16" s="327">
        <f t="shared" si="2"/>
        <v>0</v>
      </c>
      <c r="Q16" s="328" t="str">
        <f t="shared" si="3"/>
        <v/>
      </c>
      <c r="R16" s="329" t="str">
        <f t="shared" si="1"/>
        <v/>
      </c>
      <c r="S16" s="329">
        <f>'DATA SISWA'!AO16</f>
        <v>5</v>
      </c>
      <c r="T16" s="329">
        <f>'DATA SISWA'!AP16</f>
        <v>4</v>
      </c>
      <c r="U16" s="329">
        <f>'DATA SISWA'!AQ16</f>
        <v>5</v>
      </c>
    </row>
    <row r="17" spans="1:21">
      <c r="A17" s="318">
        <v>8</v>
      </c>
      <c r="B17" s="317">
        <f>IF('DATA SISWA'!D17=0,"",'DATA SISWA'!D17)</f>
        <v>24071008</v>
      </c>
      <c r="C17" s="317" t="str">
        <f>IF('DATA SISWA'!F17=0,"",'DATA SISWA'!F17)</f>
        <v>Silvi Putri Aulia</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6" t="str">
        <f>'S12'!S23</f>
        <v>-</v>
      </c>
      <c r="P17" s="327">
        <f t="shared" si="2"/>
        <v>0</v>
      </c>
      <c r="Q17" s="328" t="str">
        <f t="shared" si="3"/>
        <v/>
      </c>
      <c r="R17" s="329" t="str">
        <f t="shared" si="1"/>
        <v/>
      </c>
      <c r="S17" s="329">
        <f>'DATA SISWA'!AO17</f>
        <v>4</v>
      </c>
      <c r="T17" s="329">
        <f>'DATA SISWA'!AP17</f>
        <v>5</v>
      </c>
      <c r="U17" s="329">
        <f>'DATA SISWA'!AQ17</f>
        <v>2</v>
      </c>
    </row>
    <row r="18" spans="1:21">
      <c r="A18" s="318">
        <v>9</v>
      </c>
      <c r="B18" s="317">
        <f>IF('DATA SISWA'!D18=0,"",'DATA SISWA'!D18)</f>
        <v>24071009</v>
      </c>
      <c r="C18" s="317" t="str">
        <f>IF('DATA SISWA'!F18=0,"",'DATA SISWA'!F18)</f>
        <v>WULAN DIANA RAMADANI</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6" t="str">
        <f>'S12'!S24</f>
        <v>-</v>
      </c>
      <c r="P18" s="327">
        <f t="shared" si="2"/>
        <v>0</v>
      </c>
      <c r="Q18" s="328" t="str">
        <f t="shared" si="3"/>
        <v/>
      </c>
      <c r="R18" s="329" t="str">
        <f t="shared" si="1"/>
        <v/>
      </c>
      <c r="S18" s="329">
        <f>'DATA SISWA'!AO18</f>
        <v>4</v>
      </c>
      <c r="T18" s="329">
        <f>'DATA SISWA'!AP18</f>
        <v>5</v>
      </c>
      <c r="U18" s="329">
        <f>'DATA SISWA'!AQ18</f>
        <v>5</v>
      </c>
    </row>
    <row r="19" spans="1:21">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0</v>
      </c>
      <c r="T19" s="329">
        <f>'DATA SISWA'!AP19</f>
        <v>0</v>
      </c>
      <c r="U19" s="329">
        <f>'DATA SISWA'!AQ19</f>
        <v>0</v>
      </c>
    </row>
    <row r="20" spans="1:21">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0</v>
      </c>
      <c r="T20" s="329">
        <f>'DATA SISWA'!AP20</f>
        <v>0</v>
      </c>
      <c r="U20" s="329">
        <f>'DATA SISWA'!AQ20</f>
        <v>0</v>
      </c>
    </row>
    <row r="21" spans="1:21">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0</v>
      </c>
      <c r="T21" s="329">
        <f>'DATA SISWA'!AP21</f>
        <v>0</v>
      </c>
      <c r="U21" s="329">
        <f>'DATA SISWA'!AQ21</f>
        <v>0</v>
      </c>
    </row>
    <row r="22" spans="1:21">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0</v>
      </c>
      <c r="T22" s="329">
        <f>'DATA SISWA'!AP22</f>
        <v>0</v>
      </c>
      <c r="U22" s="329">
        <f>'DATA SISWA'!AQ22</f>
        <v>0</v>
      </c>
    </row>
    <row r="23" spans="1:21">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0</v>
      </c>
      <c r="T23" s="329">
        <f>'DATA SISWA'!AP23</f>
        <v>0</v>
      </c>
      <c r="U23" s="329">
        <f>'DATA SISWA'!AQ23</f>
        <v>0</v>
      </c>
    </row>
    <row r="24" spans="1:2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0</v>
      </c>
      <c r="T25" s="329">
        <f>'DATA SISWA'!AP25</f>
        <v>0</v>
      </c>
      <c r="U25" s="329">
        <f>'DATA SISWA'!AQ25</f>
        <v>0</v>
      </c>
    </row>
    <row r="26" spans="1:2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0</v>
      </c>
      <c r="T26" s="329">
        <f>'DATA SISWA'!AP26</f>
        <v>0</v>
      </c>
      <c r="U26" s="329">
        <f>'DATA SISWA'!AQ26</f>
        <v>0</v>
      </c>
    </row>
    <row r="27" spans="1:2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0</v>
      </c>
      <c r="T28" s="329">
        <f>'DATA SISWA'!AP28</f>
        <v>0</v>
      </c>
      <c r="U28" s="329">
        <f>'DATA SISWA'!AQ28</f>
        <v>0</v>
      </c>
    </row>
    <row r="29" spans="1:2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0</v>
      </c>
      <c r="T29" s="329">
        <f>'DATA SISWA'!AP29</f>
        <v>0</v>
      </c>
      <c r="U29" s="329">
        <f>'DATA SISWA'!AQ29</f>
        <v>0</v>
      </c>
    </row>
    <row r="30" spans="1:2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0</v>
      </c>
      <c r="T30" s="329">
        <f>'DATA SISWA'!AP30</f>
        <v>0</v>
      </c>
      <c r="U30" s="329">
        <f>'DATA SISWA'!AQ30</f>
        <v>0</v>
      </c>
    </row>
    <row r="31" spans="1:2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0</v>
      </c>
      <c r="T31" s="329">
        <f>'DATA SISWA'!AP31</f>
        <v>0</v>
      </c>
      <c r="U31" s="329">
        <f>'DATA SISWA'!AQ31</f>
        <v>0</v>
      </c>
    </row>
    <row r="32" spans="1:2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349</v>
      </c>
    </row>
    <row r="53" spans="1:21" ht="15.75">
      <c r="P53" s="319"/>
    </row>
    <row r="54" spans="1:21" ht="15.75">
      <c r="P54" s="319"/>
    </row>
    <row r="55" spans="1:21" ht="15.75">
      <c r="P55" s="319"/>
    </row>
    <row r="56" spans="1:21" ht="15.75">
      <c r="P56" s="319"/>
    </row>
    <row r="57" spans="1:21" ht="15.7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0" t="s">
        <v>101</v>
      </c>
      <c r="E7" s="380"/>
      <c r="F7" s="380"/>
      <c r="G7" s="380"/>
      <c r="H7" s="380"/>
      <c r="I7" s="380"/>
      <c r="J7" s="380"/>
      <c r="K7" s="3"/>
      <c r="L7" s="3"/>
      <c r="M7" s="2"/>
    </row>
    <row r="8" spans="1:13" ht="17.25" customHeight="1">
      <c r="A8" s="2"/>
      <c r="B8" s="21"/>
      <c r="C8" s="25">
        <v>1</v>
      </c>
      <c r="D8" s="447"/>
      <c r="E8" s="447"/>
      <c r="F8" s="447"/>
      <c r="G8" s="447"/>
      <c r="H8" s="447"/>
      <c r="I8" s="447"/>
      <c r="J8" s="447"/>
      <c r="K8" s="3"/>
      <c r="L8" s="3"/>
      <c r="M8" s="2"/>
    </row>
    <row r="9" spans="1:13" ht="17.25" customHeight="1">
      <c r="A9" s="2"/>
      <c r="B9" s="21"/>
      <c r="C9" s="25">
        <v>2</v>
      </c>
      <c r="D9" s="447"/>
      <c r="E9" s="447"/>
      <c r="F9" s="447"/>
      <c r="G9" s="447"/>
      <c r="H9" s="447"/>
      <c r="I9" s="447"/>
      <c r="J9" s="447"/>
      <c r="K9" s="3"/>
      <c r="L9" s="3"/>
      <c r="M9" s="2"/>
    </row>
    <row r="10" spans="1:13" ht="17.25" customHeight="1">
      <c r="A10" s="2"/>
      <c r="B10" s="21"/>
      <c r="C10" s="25">
        <v>3</v>
      </c>
      <c r="D10" s="447"/>
      <c r="E10" s="447"/>
      <c r="F10" s="447"/>
      <c r="G10" s="447"/>
      <c r="H10" s="447"/>
      <c r="I10" s="447"/>
      <c r="J10" s="447"/>
      <c r="K10" s="3"/>
      <c r="L10" s="3"/>
      <c r="M10" s="2"/>
    </row>
    <row r="11" spans="1:13" ht="17.25" customHeight="1">
      <c r="A11" s="2"/>
      <c r="B11" s="21"/>
      <c r="C11" s="25">
        <v>4</v>
      </c>
      <c r="D11" s="447"/>
      <c r="E11" s="447"/>
      <c r="F11" s="447"/>
      <c r="G11" s="447"/>
      <c r="H11" s="447"/>
      <c r="I11" s="447"/>
      <c r="J11" s="447"/>
      <c r="K11" s="3"/>
      <c r="L11" s="3"/>
      <c r="M11" s="2"/>
    </row>
    <row r="12" spans="1:13" ht="17.25" customHeight="1">
      <c r="A12" s="2"/>
      <c r="B12" s="21"/>
      <c r="C12" s="25">
        <v>5</v>
      </c>
      <c r="D12" s="447"/>
      <c r="E12" s="447"/>
      <c r="F12" s="447"/>
      <c r="G12" s="447"/>
      <c r="H12" s="447"/>
      <c r="I12" s="447"/>
      <c r="J12" s="447"/>
      <c r="K12" s="3"/>
      <c r="L12" s="3"/>
      <c r="M12" s="2"/>
    </row>
    <row r="13" spans="1:13" ht="17.25" customHeight="1">
      <c r="A13" s="2"/>
      <c r="B13" s="21"/>
      <c r="C13" s="25">
        <v>6</v>
      </c>
      <c r="D13" s="447"/>
      <c r="E13" s="447"/>
      <c r="F13" s="447"/>
      <c r="G13" s="447"/>
      <c r="H13" s="447"/>
      <c r="I13" s="447"/>
      <c r="J13" s="447"/>
      <c r="K13" s="3"/>
      <c r="L13" s="3"/>
      <c r="M13" s="2"/>
    </row>
    <row r="14" spans="1:13" ht="17.25" customHeight="1">
      <c r="A14" s="2"/>
      <c r="B14" s="21"/>
      <c r="C14" s="25">
        <v>7</v>
      </c>
      <c r="D14" s="447"/>
      <c r="E14" s="447"/>
      <c r="F14" s="447"/>
      <c r="G14" s="447"/>
      <c r="H14" s="447"/>
      <c r="I14" s="447"/>
      <c r="J14" s="447"/>
      <c r="K14" s="3"/>
      <c r="L14" s="3"/>
      <c r="M14" s="2"/>
    </row>
    <row r="15" spans="1:13" ht="17.25" customHeight="1">
      <c r="A15" s="2"/>
      <c r="B15" s="21"/>
      <c r="C15" s="25">
        <v>8</v>
      </c>
      <c r="D15" s="447"/>
      <c r="E15" s="447"/>
      <c r="F15" s="447"/>
      <c r="G15" s="447"/>
      <c r="H15" s="447"/>
      <c r="I15" s="447"/>
      <c r="J15" s="447"/>
      <c r="K15" s="3"/>
      <c r="L15" s="3"/>
      <c r="M15" s="2"/>
    </row>
    <row r="16" spans="1:13" ht="17.25" customHeight="1">
      <c r="A16" s="2"/>
      <c r="B16" s="21"/>
      <c r="C16" s="25">
        <v>9</v>
      </c>
      <c r="D16" s="447"/>
      <c r="E16" s="447"/>
      <c r="F16" s="447"/>
      <c r="G16" s="447"/>
      <c r="H16" s="447"/>
      <c r="I16" s="447"/>
      <c r="J16" s="447"/>
      <c r="K16" s="3"/>
      <c r="L16" s="3"/>
      <c r="M16" s="2"/>
    </row>
    <row r="17" spans="1:13" ht="17.25" customHeight="1">
      <c r="A17" s="2"/>
      <c r="B17" s="21"/>
      <c r="C17" s="25">
        <v>10</v>
      </c>
      <c r="D17" s="447"/>
      <c r="E17" s="447"/>
      <c r="F17" s="447"/>
      <c r="G17" s="447"/>
      <c r="H17" s="447"/>
      <c r="I17" s="447"/>
      <c r="J17" s="447"/>
      <c r="K17" s="3"/>
      <c r="L17" s="3"/>
      <c r="M17" s="2"/>
    </row>
    <row r="18" spans="1:13" ht="17.25" customHeight="1">
      <c r="A18" s="2"/>
      <c r="B18" s="21"/>
      <c r="C18" s="25">
        <v>11</v>
      </c>
      <c r="D18" s="447"/>
      <c r="E18" s="447"/>
      <c r="F18" s="447"/>
      <c r="G18" s="447"/>
      <c r="H18" s="447"/>
      <c r="I18" s="447"/>
      <c r="J18" s="447"/>
      <c r="K18" s="3"/>
      <c r="L18" s="3"/>
      <c r="M18" s="2"/>
    </row>
    <row r="19" spans="1:13" ht="17.25" customHeight="1">
      <c r="A19" s="2"/>
      <c r="B19" s="21"/>
      <c r="C19" s="25">
        <v>12</v>
      </c>
      <c r="D19" s="447"/>
      <c r="E19" s="447"/>
      <c r="F19" s="447"/>
      <c r="G19" s="447"/>
      <c r="H19" s="447"/>
      <c r="I19" s="447"/>
      <c r="J19" s="447"/>
      <c r="K19" s="3"/>
      <c r="L19" s="3"/>
      <c r="M19" s="2"/>
    </row>
    <row r="20" spans="1:13" ht="17.25" customHeight="1">
      <c r="A20" s="2"/>
      <c r="B20" s="21"/>
      <c r="C20" s="25">
        <v>13</v>
      </c>
      <c r="D20" s="447"/>
      <c r="E20" s="447"/>
      <c r="F20" s="447"/>
      <c r="G20" s="447"/>
      <c r="H20" s="447"/>
      <c r="I20" s="447"/>
      <c r="J20" s="447"/>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0" t="s">
        <v>243</v>
      </c>
      <c r="B2" s="450"/>
      <c r="C2" s="450"/>
      <c r="D2" s="450"/>
      <c r="E2" s="450"/>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c r="A8" s="452"/>
      <c r="B8" s="453"/>
      <c r="C8" s="159"/>
      <c r="D8" s="159"/>
      <c r="E8" s="159"/>
      <c r="F8" s="154"/>
      <c r="G8" s="89"/>
      <c r="H8" s="89"/>
      <c r="I8" s="89"/>
      <c r="J8" s="89"/>
      <c r="K8" s="89"/>
      <c r="L8" s="89"/>
      <c r="M8" s="89"/>
      <c r="N8" s="89"/>
      <c r="O8" s="89"/>
      <c r="P8" s="89"/>
      <c r="Q8" s="89"/>
      <c r="R8" s="89"/>
      <c r="S8" s="89"/>
      <c r="T8" s="89"/>
    </row>
    <row r="9" spans="1:20" ht="17.25" customHeight="1">
      <c r="A9" s="448"/>
      <c r="B9" s="449"/>
      <c r="C9" s="160"/>
      <c r="D9" s="160"/>
      <c r="E9" s="160" t="s">
        <v>249</v>
      </c>
      <c r="F9" s="154"/>
      <c r="G9" s="89"/>
      <c r="H9" s="89"/>
      <c r="I9" s="89"/>
      <c r="J9" s="89"/>
      <c r="K9" s="89"/>
      <c r="L9" s="89"/>
      <c r="M9" s="89"/>
      <c r="N9" s="89"/>
      <c r="O9" s="89"/>
      <c r="P9" s="89"/>
      <c r="Q9" s="89"/>
      <c r="R9" s="89"/>
      <c r="S9" s="89"/>
      <c r="T9" s="89"/>
    </row>
    <row r="10" spans="1:20" ht="17.25" customHeight="1">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c r="A11" s="448"/>
      <c r="B11" s="449"/>
      <c r="C11" s="160"/>
      <c r="D11" s="160"/>
      <c r="E11" s="160"/>
      <c r="F11" s="154"/>
      <c r="G11" s="89"/>
      <c r="H11" s="89"/>
      <c r="I11" s="89"/>
      <c r="J11" s="89"/>
      <c r="K11" s="89"/>
      <c r="L11" s="89"/>
      <c r="M11" s="89"/>
      <c r="N11" s="89"/>
      <c r="O11" s="89"/>
      <c r="P11" s="89"/>
      <c r="Q11" s="89"/>
      <c r="R11" s="89"/>
      <c r="S11" s="89"/>
      <c r="T11" s="89"/>
    </row>
    <row r="12" spans="1:20" ht="17.25" customHeight="1">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c r="A14" s="448"/>
      <c r="B14" s="449"/>
      <c r="C14" s="160"/>
      <c r="D14" s="160"/>
      <c r="E14" s="160"/>
      <c r="F14" s="154"/>
      <c r="G14" s="89"/>
      <c r="H14" s="89"/>
      <c r="I14" s="89"/>
      <c r="J14" s="89"/>
      <c r="K14" s="89"/>
      <c r="L14" s="89"/>
      <c r="M14" s="89"/>
      <c r="N14" s="89"/>
      <c r="O14" s="89"/>
      <c r="P14" s="89"/>
      <c r="Q14" s="89"/>
      <c r="R14" s="89"/>
      <c r="S14" s="89"/>
      <c r="T14" s="89"/>
    </row>
    <row r="15" spans="1:20" ht="17.25" customHeight="1">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c r="A16" s="448"/>
      <c r="B16" s="449"/>
      <c r="C16" s="160"/>
      <c r="D16" s="160"/>
      <c r="E16" s="160"/>
      <c r="F16" s="154"/>
      <c r="G16" s="89"/>
      <c r="H16" s="89"/>
      <c r="I16" s="89"/>
      <c r="J16" s="89"/>
      <c r="K16" s="89"/>
      <c r="L16" s="89"/>
      <c r="M16" s="89"/>
      <c r="N16" s="89"/>
      <c r="O16" s="89"/>
      <c r="P16" s="89"/>
      <c r="Q16" s="89"/>
      <c r="R16" s="89"/>
      <c r="S16" s="89"/>
      <c r="T16" s="89"/>
    </row>
    <row r="17" spans="1:20" ht="17.25" customHeight="1">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2"/>
      <c r="B19" s="453"/>
      <c r="C19" s="159"/>
      <c r="D19" s="159"/>
      <c r="E19" s="159"/>
      <c r="F19" s="154"/>
      <c r="G19" s="89"/>
      <c r="H19" s="89"/>
      <c r="I19" s="89"/>
      <c r="J19" s="89"/>
      <c r="K19" s="89"/>
      <c r="L19" s="89"/>
      <c r="M19" s="89"/>
      <c r="N19" s="89"/>
      <c r="O19" s="89"/>
      <c r="P19" s="89"/>
      <c r="Q19" s="89"/>
      <c r="R19" s="89"/>
      <c r="S19" s="89"/>
      <c r="T19" s="89"/>
    </row>
    <row r="20" spans="1:20" ht="17.25" customHeight="1">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c r="A22" s="448"/>
      <c r="B22" s="449"/>
      <c r="C22" s="160"/>
      <c r="D22" s="160"/>
      <c r="E22" s="160"/>
      <c r="F22" s="154"/>
      <c r="G22" s="89"/>
      <c r="H22" s="89"/>
      <c r="I22" s="89"/>
      <c r="J22" s="89"/>
      <c r="K22" s="89"/>
      <c r="L22" s="89"/>
      <c r="M22" s="89"/>
      <c r="N22" s="89"/>
      <c r="O22" s="89"/>
      <c r="P22" s="89"/>
      <c r="Q22" s="89"/>
      <c r="R22" s="89"/>
      <c r="S22" s="89"/>
      <c r="T22" s="89"/>
    </row>
    <row r="23" spans="1:20" ht="17.25" customHeight="1">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c r="A25" s="448"/>
      <c r="B25" s="449"/>
      <c r="C25" s="160"/>
      <c r="D25" s="160"/>
      <c r="E25" s="160"/>
      <c r="F25" s="154"/>
      <c r="G25" s="89"/>
      <c r="H25" s="89"/>
      <c r="I25" s="89"/>
      <c r="J25" s="89"/>
      <c r="K25" s="89"/>
      <c r="L25" s="89"/>
      <c r="M25" s="89"/>
      <c r="N25" s="89"/>
      <c r="O25" s="89"/>
      <c r="P25" s="89"/>
      <c r="Q25" s="89"/>
      <c r="R25" s="89"/>
      <c r="S25" s="89"/>
      <c r="T25" s="89"/>
    </row>
    <row r="26" spans="1:20" ht="17.25" customHeight="1">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c r="A27" s="448"/>
      <c r="B27" s="449"/>
      <c r="C27" s="160"/>
      <c r="D27" s="160"/>
      <c r="E27" s="160"/>
      <c r="F27" s="154"/>
      <c r="G27" s="89"/>
      <c r="H27" s="89"/>
      <c r="I27" s="89"/>
      <c r="J27" s="89"/>
      <c r="K27" s="89"/>
      <c r="L27" s="89"/>
      <c r="M27" s="89"/>
      <c r="N27" s="89"/>
      <c r="O27" s="89"/>
      <c r="P27" s="89"/>
      <c r="Q27" s="89"/>
      <c r="R27" s="89"/>
      <c r="S27" s="89"/>
      <c r="T27" s="89"/>
    </row>
    <row r="28" spans="1:20" ht="17.25" customHeight="1">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2"/>
      <c r="B30" s="453"/>
      <c r="C30" s="159"/>
      <c r="D30" s="159"/>
      <c r="E30" s="159"/>
      <c r="F30" s="154"/>
      <c r="G30" s="89"/>
      <c r="H30" s="89"/>
      <c r="I30" s="89"/>
      <c r="J30" s="89"/>
      <c r="K30" s="89"/>
      <c r="L30" s="89"/>
      <c r="M30" s="89"/>
      <c r="N30" s="89"/>
      <c r="O30" s="89"/>
      <c r="P30" s="89"/>
      <c r="Q30" s="89"/>
      <c r="R30" s="89"/>
      <c r="S30" s="89"/>
      <c r="T30" s="89"/>
    </row>
    <row r="31" spans="1:20" ht="17.25" customHeight="1">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c r="A33" s="448"/>
      <c r="B33" s="449"/>
      <c r="C33" s="160"/>
      <c r="D33" s="160"/>
      <c r="E33" s="160"/>
      <c r="F33" s="154"/>
      <c r="G33" s="89"/>
      <c r="H33" s="89"/>
      <c r="I33" s="89"/>
      <c r="J33" s="89"/>
      <c r="K33" s="89"/>
      <c r="L33" s="89"/>
      <c r="M33" s="89"/>
      <c r="N33" s="89"/>
      <c r="O33" s="89"/>
      <c r="P33" s="89"/>
      <c r="Q33" s="89"/>
      <c r="R33" s="89"/>
      <c r="S33" s="89"/>
      <c r="T33" s="89"/>
    </row>
    <row r="34" spans="1:20" ht="17.25" customHeight="1">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c r="A36" s="448"/>
      <c r="B36" s="449"/>
      <c r="C36" s="160"/>
      <c r="D36" s="160"/>
      <c r="E36" s="160"/>
      <c r="F36" s="154"/>
      <c r="G36" s="89"/>
      <c r="H36" s="89"/>
      <c r="I36" s="89"/>
      <c r="J36" s="89"/>
      <c r="K36" s="89"/>
      <c r="L36" s="89"/>
      <c r="M36" s="89"/>
      <c r="N36" s="89"/>
      <c r="O36" s="89"/>
      <c r="P36" s="89"/>
      <c r="Q36" s="89"/>
      <c r="R36" s="89"/>
      <c r="S36" s="89"/>
      <c r="T36" s="89"/>
    </row>
    <row r="37" spans="1:20" ht="17.25" customHeight="1">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c r="A38" s="448"/>
      <c r="B38" s="449"/>
      <c r="C38" s="160"/>
      <c r="D38" s="160"/>
      <c r="E38" s="160"/>
      <c r="F38" s="154"/>
      <c r="G38" s="89"/>
      <c r="H38" s="89"/>
      <c r="I38" s="89"/>
      <c r="J38" s="89"/>
      <c r="K38" s="89"/>
      <c r="L38" s="89"/>
      <c r="M38" s="89"/>
      <c r="N38" s="89"/>
      <c r="O38" s="89"/>
      <c r="P38" s="89"/>
      <c r="Q38" s="89"/>
      <c r="R38" s="89"/>
      <c r="S38" s="89"/>
      <c r="T38" s="89"/>
    </row>
    <row r="39" spans="1:20" ht="17.25" customHeight="1">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0" t="s">
        <v>243</v>
      </c>
      <c r="B42" s="450"/>
      <c r="C42" s="450"/>
      <c r="D42" s="450"/>
      <c r="E42" s="450"/>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c r="A51" s="164"/>
      <c r="B51" s="456" t="s">
        <v>2</v>
      </c>
      <c r="C51" s="456"/>
      <c r="D51" s="166"/>
      <c r="E51" s="160"/>
      <c r="F51" s="154"/>
      <c r="G51" s="89"/>
      <c r="H51" s="89"/>
      <c r="I51" s="89"/>
      <c r="J51" s="89"/>
      <c r="K51" s="89"/>
      <c r="L51" s="89"/>
      <c r="M51" s="89"/>
      <c r="N51" s="89"/>
      <c r="O51" s="89"/>
      <c r="P51" s="89"/>
      <c r="Q51" s="89"/>
      <c r="R51" s="89"/>
      <c r="S51" s="89"/>
      <c r="T51" s="89"/>
    </row>
    <row r="52" spans="1:20" ht="13.5" customHeight="1">
      <c r="A52" s="164"/>
      <c r="B52" s="456" t="s">
        <v>257</v>
      </c>
      <c r="C52" s="456"/>
      <c r="D52" s="160"/>
      <c r="E52" s="160"/>
      <c r="F52" s="154"/>
      <c r="G52" s="89"/>
      <c r="H52" s="89"/>
      <c r="I52" s="89"/>
      <c r="J52" s="89"/>
      <c r="K52" s="89"/>
      <c r="L52" s="89"/>
      <c r="M52" s="89"/>
      <c r="N52" s="89"/>
      <c r="O52" s="89"/>
      <c r="P52" s="89"/>
      <c r="Q52" s="89"/>
      <c r="R52" s="89"/>
      <c r="S52" s="89"/>
      <c r="T52" s="89"/>
    </row>
    <row r="53" spans="1:20" ht="13.5" customHeight="1">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c r="A55" s="164"/>
      <c r="B55" s="456" t="s">
        <v>260</v>
      </c>
      <c r="C55" s="456"/>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c r="A61" s="164"/>
      <c r="B61" s="456" t="s">
        <v>2</v>
      </c>
      <c r="C61" s="456"/>
      <c r="D61" s="166"/>
      <c r="E61" s="160"/>
      <c r="F61" s="154"/>
      <c r="G61" s="89"/>
      <c r="H61" s="89"/>
      <c r="I61" s="89"/>
      <c r="J61" s="89"/>
      <c r="K61" s="89"/>
      <c r="L61" s="89"/>
      <c r="M61" s="89"/>
      <c r="N61" s="89"/>
      <c r="O61" s="89"/>
      <c r="P61" s="89"/>
      <c r="Q61" s="89"/>
      <c r="R61" s="89"/>
      <c r="S61" s="89"/>
      <c r="T61" s="89"/>
    </row>
    <row r="62" spans="1:20" ht="13.5" customHeight="1">
      <c r="A62" s="164"/>
      <c r="B62" s="456" t="s">
        <v>257</v>
      </c>
      <c r="C62" s="456"/>
      <c r="D62" s="160"/>
      <c r="E62" s="160"/>
      <c r="F62" s="154"/>
      <c r="G62" s="89"/>
      <c r="H62" s="89"/>
      <c r="I62" s="89"/>
      <c r="J62" s="89"/>
      <c r="K62" s="89"/>
      <c r="L62" s="89"/>
      <c r="M62" s="89"/>
      <c r="N62" s="89"/>
      <c r="O62" s="89"/>
      <c r="P62" s="89"/>
      <c r="Q62" s="89"/>
      <c r="R62" s="89"/>
      <c r="S62" s="89"/>
      <c r="T62" s="89"/>
    </row>
    <row r="63" spans="1:20" ht="13.5" customHeight="1">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c r="A65" s="164"/>
      <c r="B65" s="456" t="s">
        <v>260</v>
      </c>
      <c r="C65" s="456"/>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c r="A71" s="164"/>
      <c r="B71" s="456" t="s">
        <v>2</v>
      </c>
      <c r="C71" s="456"/>
      <c r="D71" s="166"/>
      <c r="E71" s="160"/>
      <c r="F71" s="154"/>
      <c r="G71" s="89"/>
      <c r="H71" s="89"/>
      <c r="I71" s="89"/>
      <c r="J71" s="89"/>
      <c r="K71" s="89"/>
      <c r="L71" s="89"/>
      <c r="M71" s="89"/>
      <c r="N71" s="89"/>
      <c r="O71" s="89"/>
      <c r="P71" s="89"/>
      <c r="Q71" s="89"/>
      <c r="R71" s="89"/>
      <c r="S71" s="89"/>
      <c r="T71" s="89"/>
    </row>
    <row r="72" spans="1:20" ht="13.5" customHeight="1">
      <c r="A72" s="160"/>
      <c r="B72" s="456" t="s">
        <v>257</v>
      </c>
      <c r="C72" s="456"/>
      <c r="D72" s="160"/>
      <c r="E72" s="160"/>
      <c r="F72" s="154"/>
      <c r="G72" s="89"/>
      <c r="H72" s="89"/>
      <c r="I72" s="89"/>
      <c r="J72" s="89"/>
      <c r="K72" s="89"/>
      <c r="L72" s="89"/>
      <c r="M72" s="89"/>
      <c r="N72" s="89"/>
      <c r="O72" s="89"/>
      <c r="P72" s="89"/>
      <c r="Q72" s="89"/>
      <c r="R72" s="89"/>
      <c r="S72" s="89"/>
      <c r="T72" s="89"/>
    </row>
    <row r="73" spans="1:20" ht="13.5" customHeight="1">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c r="A75" s="160"/>
      <c r="B75" s="456" t="s">
        <v>260</v>
      </c>
      <c r="C75" s="456"/>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Seni Budaya</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Muatan Lokal</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Matematika</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Bahasa Inggris</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Informatika</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Projek Ilmu Pengetahuan Alam dan Sosial</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t="str">
        <f>INTRAKURIKULER!D20</f>
        <v>Dasar-dasar Program Keahlian</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6</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4</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8</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PENGAMBILAN BUKU RAPOR SISWA SEMESTER " &amp; UPPER('DATA SEKOLAH'!D21) &amp; " X TKJ"</f>
        <v>TANDA TERIMA PENGAMBILAN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IF([2]Siswa!D32="","",[2]Siswa!D32)</f>
        <v/>
      </c>
      <c r="D36" s="311" t="str">
        <f>IF([2]Siswa!E32="","",[2]Siswa!E32)</f>
        <v/>
      </c>
      <c r="E36" s="471">
        <v>25</v>
      </c>
      <c r="F36" s="472">
        <v>26</v>
      </c>
    </row>
    <row r="37" spans="1:6">
      <c r="A37" s="309">
        <v>26</v>
      </c>
      <c r="B37" s="310" t="str">
        <f>IF('DATA SISWA'!D35="","",'DATA SISWA'!D35)</f>
        <v/>
      </c>
      <c r="C37" s="310" t="str">
        <f>IF([2]Siswa!D33="","",[2]Siswa!D33)</f>
        <v/>
      </c>
      <c r="D37" s="311" t="str">
        <f>IF([2]Siswa!E33="","",[2]Siswa!E33)</f>
        <v/>
      </c>
      <c r="E37" s="471"/>
      <c r="F37" s="472"/>
    </row>
    <row r="38" spans="1:6">
      <c r="A38" s="309">
        <v>27</v>
      </c>
      <c r="B38" s="310" t="str">
        <f>IF('DATA SISWA'!D36="","",'DATA SISWA'!D36)</f>
        <v/>
      </c>
      <c r="C38" s="310" t="str">
        <f>IF([2]Siswa!D34="","",[2]Siswa!D34)</f>
        <v/>
      </c>
      <c r="D38" s="311" t="str">
        <f>IF([2]Siswa!E34="","",[2]Siswa!E34)</f>
        <v/>
      </c>
      <c r="E38" s="471">
        <v>27</v>
      </c>
      <c r="F38" s="472">
        <v>28</v>
      </c>
    </row>
    <row r="39" spans="1:6">
      <c r="A39" s="309">
        <v>28</v>
      </c>
      <c r="B39" s="310" t="str">
        <f>IF('DATA SISWA'!D37="","",'DATA SISWA'!D37)</f>
        <v/>
      </c>
      <c r="C39" s="310" t="str">
        <f>IF([2]Siswa!D35="","",[2]Siswa!D35)</f>
        <v/>
      </c>
      <c r="D39" s="311" t="str">
        <f>IF([2]Siswa!E35="","",[2]Siswa!E35)</f>
        <v/>
      </c>
      <c r="E39" s="471"/>
      <c r="F39" s="472"/>
    </row>
    <row r="40" spans="1:6">
      <c r="A40" s="309">
        <v>29</v>
      </c>
      <c r="B40" s="310" t="str">
        <f>IF('DATA SISWA'!D38="","",'DATA SISWA'!D38)</f>
        <v/>
      </c>
      <c r="C40" s="310" t="str">
        <f>IF([2]Siswa!D36="","",[2]Siswa!D36)</f>
        <v/>
      </c>
      <c r="D40" s="311" t="str">
        <f>IF([2]Siswa!E36="","",[2]Siswa!E36)</f>
        <v/>
      </c>
      <c r="E40" s="471">
        <v>29</v>
      </c>
      <c r="F40" s="472">
        <v>30</v>
      </c>
    </row>
    <row r="41" spans="1:6">
      <c r="A41" s="309">
        <v>30</v>
      </c>
      <c r="B41" s="310" t="str">
        <f>IF('DATA SISWA'!D39="","",'DATA SISWA'!D39)</f>
        <v/>
      </c>
      <c r="C41" s="310" t="str">
        <f>IF([2]Siswa!D37="","",[2]Siswa!D37)</f>
        <v/>
      </c>
      <c r="D41" s="311" t="str">
        <f>IF([2]Siswa!E37="","",[2]Siswa!E37)</f>
        <v/>
      </c>
      <c r="E41" s="471"/>
      <c r="F41" s="472"/>
    </row>
    <row r="42" spans="1:6">
      <c r="A42" s="309">
        <v>31</v>
      </c>
      <c r="B42" s="310" t="str">
        <f>IF('DATA SISWA'!D40="","",'DATA SISWA'!D40)</f>
        <v/>
      </c>
      <c r="C42" s="310" t="str">
        <f>IF([2]Siswa!D38="","",[2]Siswa!D38)</f>
        <v/>
      </c>
      <c r="D42" s="311" t="str">
        <f>IF([2]Siswa!E38="","",[2]Siswa!E38)</f>
        <v/>
      </c>
      <c r="E42" s="471">
        <v>31</v>
      </c>
      <c r="F42" s="472">
        <v>32</v>
      </c>
    </row>
    <row r="43" spans="1:6">
      <c r="A43" s="309">
        <v>32</v>
      </c>
      <c r="B43" s="310" t="str">
        <f>IF('DATA SISWA'!D41="","",'DATA SISWA'!D41)</f>
        <v/>
      </c>
      <c r="C43" s="310" t="str">
        <f>IF([2]Siswa!D39="","",[2]Siswa!D39)</f>
        <v/>
      </c>
      <c r="D43" s="311" t="str">
        <f>IF([2]Siswa!E39="","",[2]Siswa!E39)</f>
        <v/>
      </c>
      <c r="E43" s="471"/>
      <c r="F43" s="472"/>
    </row>
    <row r="44" spans="1:6">
      <c r="A44" s="309">
        <v>33</v>
      </c>
      <c r="B44" s="310" t="str">
        <f>IF('DATA SISWA'!D42="","",'DATA SISWA'!D42)</f>
        <v/>
      </c>
      <c r="C44" s="310" t="str">
        <f>IF([2]Siswa!D40="","",[2]Siswa!D40)</f>
        <v/>
      </c>
      <c r="D44" s="311" t="str">
        <f>IF([2]Siswa!E40="","",[2]Siswa!E40)</f>
        <v/>
      </c>
      <c r="E44" s="471">
        <v>33</v>
      </c>
      <c r="F44" s="472">
        <v>34</v>
      </c>
    </row>
    <row r="45" spans="1:6">
      <c r="A45" s="309">
        <v>34</v>
      </c>
      <c r="B45" s="310" t="str">
        <f>IF('DATA SISWA'!D43="","",'DATA SISWA'!D43)</f>
        <v/>
      </c>
      <c r="C45" s="310" t="str">
        <f>IF([2]Siswa!D41="","",[2]Siswa!D41)</f>
        <v/>
      </c>
      <c r="D45" s="311" t="str">
        <f>IF([2]Siswa!E41="","",[2]Siswa!E41)</f>
        <v/>
      </c>
      <c r="E45" s="471"/>
      <c r="F45" s="472"/>
    </row>
    <row r="46" spans="1:6">
      <c r="A46" s="309">
        <v>35</v>
      </c>
      <c r="B46" s="310" t="str">
        <f>IF('DATA SISWA'!D44="","",'DATA SISWA'!D44)</f>
        <v/>
      </c>
      <c r="C46" s="310" t="str">
        <f>IF([2]Siswa!D42="","",[2]Siswa!D42)</f>
        <v/>
      </c>
      <c r="D46" s="311" t="str">
        <f>IF([2]Siswa!E42="","",[2]Siswa!E42)</f>
        <v/>
      </c>
      <c r="E46" s="471">
        <v>35</v>
      </c>
      <c r="F46" s="472">
        <v>36</v>
      </c>
    </row>
    <row r="47" spans="1:6">
      <c r="A47" s="309">
        <v>36</v>
      </c>
      <c r="B47" s="310" t="str">
        <f>IF([2]Siswa!C43="","",[2]Siswa!C43)</f>
        <v/>
      </c>
      <c r="C47" s="310" t="str">
        <f>IF([2]Siswa!D43="","",[2]Siswa!D43)</f>
        <v/>
      </c>
      <c r="D47" s="311" t="str">
        <f>IF([2]Siswa!E43="","",[2]Siswa!E43)</f>
        <v/>
      </c>
      <c r="E47" s="471"/>
      <c r="F47" s="472"/>
    </row>
    <row r="48" spans="1:6">
      <c r="A48" s="309">
        <v>37</v>
      </c>
      <c r="B48" s="310" t="str">
        <f>IF([2]Siswa!C44="","",[2]Siswa!C44)</f>
        <v/>
      </c>
      <c r="C48" s="310" t="str">
        <f>IF([2]Siswa!D44="","",[2]Siswa!D44)</f>
        <v/>
      </c>
      <c r="D48" s="311" t="str">
        <f>IF([2]Siswa!E44="","",[2]Siswa!E44)</f>
        <v/>
      </c>
      <c r="E48" s="471">
        <v>37</v>
      </c>
      <c r="F48" s="472">
        <v>38</v>
      </c>
    </row>
    <row r="49" spans="1:6">
      <c r="A49" s="309">
        <v>38</v>
      </c>
      <c r="B49" s="310" t="str">
        <f>IF([2]Siswa!C45="","",[2]Siswa!C45)</f>
        <v/>
      </c>
      <c r="C49" s="310" t="str">
        <f>IF([2]Siswa!D45="","",[2]Siswa!D45)</f>
        <v/>
      </c>
      <c r="D49" s="311" t="str">
        <f>IF([2]Siswa!E45="","",[2]Siswa!E45)</f>
        <v/>
      </c>
      <c r="E49" s="471"/>
      <c r="F49" s="472"/>
    </row>
    <row r="50" spans="1:6">
      <c r="A50" s="309">
        <v>39</v>
      </c>
      <c r="B50" s="310" t="str">
        <f>IF([2]Siswa!C46="","",[2]Siswa!C46)</f>
        <v/>
      </c>
      <c r="C50" s="310" t="str">
        <f>IF([2]Siswa!D46="","",[2]Siswa!D46)</f>
        <v/>
      </c>
      <c r="D50" s="311" t="str">
        <f>IF([2]Siswa!E46="","",[2]Siswa!E46)</f>
        <v/>
      </c>
      <c r="E50" s="471">
        <v>39</v>
      </c>
      <c r="F50" s="472">
        <v>40</v>
      </c>
    </row>
    <row r="51" spans="1:6">
      <c r="A51" s="309">
        <v>40</v>
      </c>
      <c r="B51" s="310" t="str">
        <f>IF([2]Siswa!C47="","",[2]Siswa!C47)</f>
        <v/>
      </c>
      <c r="C51" s="310" t="str">
        <f>IF([2]Siswa!D47="","",[2]Siswa!D47)</f>
        <v/>
      </c>
      <c r="D51" s="311" t="str">
        <f>IF([2]Siswa!E47="","",[2]Siswa!E47)</f>
        <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PENGUMPULAN BUKU RAPOR SISWA SEMESTER " &amp; UPPER('DATA SEKOLAH'!D21) &amp; " X TKJ"</f>
        <v>TANDA TERIMA PENGUMPULAN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t="str">
        <f>IF([2]Siswa!D32="","",[2]Siswa!D32)</f>
        <v/>
      </c>
      <c r="D36" s="311" t="str">
        <f>IF([2]Siswa!E32="","",[2]Siswa!E32)</f>
        <v/>
      </c>
      <c r="E36" s="471">
        <v>25</v>
      </c>
      <c r="F36" s="472">
        <v>26</v>
      </c>
    </row>
    <row r="37" spans="1:6">
      <c r="A37" s="309">
        <v>26</v>
      </c>
      <c r="B37" s="310" t="str">
        <f>IF('DATA SISWA'!D35="","",'DATA SISWA'!D35)</f>
        <v/>
      </c>
      <c r="C37" s="310" t="str">
        <f>IF([2]Siswa!D33="","",[2]Siswa!D33)</f>
        <v/>
      </c>
      <c r="D37" s="311" t="str">
        <f>IF([2]Siswa!E33="","",[2]Siswa!E33)</f>
        <v/>
      </c>
      <c r="E37" s="471"/>
      <c r="F37" s="472"/>
    </row>
    <row r="38" spans="1:6">
      <c r="A38" s="309">
        <v>27</v>
      </c>
      <c r="B38" s="310" t="str">
        <f>IF('DATA SISWA'!D36="","",'DATA SISWA'!D36)</f>
        <v/>
      </c>
      <c r="C38" s="310" t="str">
        <f>IF([2]Siswa!D34="","",[2]Siswa!D34)</f>
        <v/>
      </c>
      <c r="D38" s="311" t="str">
        <f>IF([2]Siswa!E34="","",[2]Siswa!E34)</f>
        <v/>
      </c>
      <c r="E38" s="471">
        <v>27</v>
      </c>
      <c r="F38" s="472">
        <v>28</v>
      </c>
    </row>
    <row r="39" spans="1:6">
      <c r="A39" s="309">
        <v>28</v>
      </c>
      <c r="B39" s="310" t="str">
        <f>IF('DATA SISWA'!D37="","",'DATA SISWA'!D37)</f>
        <v/>
      </c>
      <c r="C39" s="310" t="str">
        <f>IF([2]Siswa!D35="","",[2]Siswa!D35)</f>
        <v/>
      </c>
      <c r="D39" s="311" t="str">
        <f>IF([2]Siswa!E35="","",[2]Siswa!E35)</f>
        <v/>
      </c>
      <c r="E39" s="471"/>
      <c r="F39" s="472"/>
    </row>
    <row r="40" spans="1:6">
      <c r="A40" s="309">
        <v>29</v>
      </c>
      <c r="B40" s="310" t="str">
        <f>IF('DATA SISWA'!D38="","",'DATA SISWA'!D38)</f>
        <v/>
      </c>
      <c r="C40" s="310" t="str">
        <f>IF([2]Siswa!D36="","",[2]Siswa!D36)</f>
        <v/>
      </c>
      <c r="D40" s="311" t="str">
        <f>IF([2]Siswa!E36="","",[2]Siswa!E36)</f>
        <v/>
      </c>
      <c r="E40" s="471">
        <v>29</v>
      </c>
      <c r="F40" s="472">
        <v>30</v>
      </c>
    </row>
    <row r="41" spans="1:6">
      <c r="A41" s="309">
        <v>30</v>
      </c>
      <c r="B41" s="310" t="str">
        <f>IF('DATA SISWA'!D39="","",'DATA SISWA'!D39)</f>
        <v/>
      </c>
      <c r="C41" s="310" t="str">
        <f>IF([2]Siswa!D37="","",[2]Siswa!D37)</f>
        <v/>
      </c>
      <c r="D41" s="311" t="str">
        <f>IF([2]Siswa!E37="","",[2]Siswa!E37)</f>
        <v/>
      </c>
      <c r="E41" s="471"/>
      <c r="F41" s="472"/>
    </row>
    <row r="42" spans="1:6">
      <c r="A42" s="309">
        <v>31</v>
      </c>
      <c r="B42" s="310" t="str">
        <f>IF('DATA SISWA'!D40="","",'DATA SISWA'!D40)</f>
        <v/>
      </c>
      <c r="C42" s="310" t="str">
        <f>IF([2]Siswa!D38="","",[2]Siswa!D38)</f>
        <v/>
      </c>
      <c r="D42" s="311" t="str">
        <f>IF([2]Siswa!E38="","",[2]Siswa!E38)</f>
        <v/>
      </c>
      <c r="E42" s="471">
        <v>31</v>
      </c>
      <c r="F42" s="472">
        <v>32</v>
      </c>
    </row>
    <row r="43" spans="1:6">
      <c r="A43" s="309">
        <v>32</v>
      </c>
      <c r="B43" s="310" t="str">
        <f>IF('DATA SISWA'!D41="","",'DATA SISWA'!D41)</f>
        <v/>
      </c>
      <c r="C43" s="310" t="str">
        <f>IF([2]Siswa!D39="","",[2]Siswa!D39)</f>
        <v/>
      </c>
      <c r="D43" s="311" t="str">
        <f>IF([2]Siswa!E39="","",[2]Siswa!E39)</f>
        <v/>
      </c>
      <c r="E43" s="471"/>
      <c r="F43" s="472"/>
    </row>
    <row r="44" spans="1:6">
      <c r="A44" s="309">
        <v>33</v>
      </c>
      <c r="B44" s="310" t="str">
        <f>IF('DATA SISWA'!D42="","",'DATA SISWA'!D42)</f>
        <v/>
      </c>
      <c r="C44" s="310" t="str">
        <f>IF([2]Siswa!D40="","",[2]Siswa!D40)</f>
        <v/>
      </c>
      <c r="D44" s="311" t="str">
        <f>IF([2]Siswa!E40="","",[2]Siswa!E40)</f>
        <v/>
      </c>
      <c r="E44" s="471">
        <v>33</v>
      </c>
      <c r="F44" s="472">
        <v>34</v>
      </c>
    </row>
    <row r="45" spans="1:6">
      <c r="A45" s="309">
        <v>34</v>
      </c>
      <c r="B45" s="310" t="str">
        <f>IF('DATA SISWA'!D43="","",'DATA SISWA'!D43)</f>
        <v/>
      </c>
      <c r="C45" s="310" t="str">
        <f>IF([2]Siswa!D41="","",[2]Siswa!D41)</f>
        <v/>
      </c>
      <c r="D45" s="311" t="str">
        <f>IF([2]Siswa!E41="","",[2]Siswa!E41)</f>
        <v/>
      </c>
      <c r="E45" s="471"/>
      <c r="F45" s="472"/>
    </row>
    <row r="46" spans="1:6">
      <c r="A46" s="309">
        <v>35</v>
      </c>
      <c r="B46" s="310" t="str">
        <f>IF('DATA SISWA'!D44="","",'DATA SISWA'!D44)</f>
        <v/>
      </c>
      <c r="C46" s="310" t="str">
        <f>IF([2]Siswa!D42="","",[2]Siswa!D42)</f>
        <v/>
      </c>
      <c r="D46" s="311" t="str">
        <f>IF([2]Siswa!E42="","",[2]Siswa!E42)</f>
        <v/>
      </c>
      <c r="E46" s="471">
        <v>35</v>
      </c>
      <c r="F46" s="472">
        <v>36</v>
      </c>
    </row>
    <row r="47" spans="1:6">
      <c r="A47" s="309">
        <v>36</v>
      </c>
      <c r="B47" s="310" t="str">
        <f>IF([2]Siswa!C43="","",[2]Siswa!C43)</f>
        <v/>
      </c>
      <c r="C47" s="310" t="str">
        <f>IF([2]Siswa!D43="","",[2]Siswa!D43)</f>
        <v/>
      </c>
      <c r="D47" s="311" t="str">
        <f>IF([2]Siswa!E43="","",[2]Siswa!E43)</f>
        <v/>
      </c>
      <c r="E47" s="471"/>
      <c r="F47" s="472"/>
    </row>
    <row r="48" spans="1:6">
      <c r="A48" s="309">
        <v>37</v>
      </c>
      <c r="B48" s="310" t="str">
        <f>IF([2]Siswa!C44="","",[2]Siswa!C44)</f>
        <v/>
      </c>
      <c r="C48" s="310" t="str">
        <f>IF([2]Siswa!D44="","",[2]Siswa!D44)</f>
        <v/>
      </c>
      <c r="D48" s="311" t="str">
        <f>IF([2]Siswa!E44="","",[2]Siswa!E44)</f>
        <v/>
      </c>
      <c r="E48" s="471">
        <v>37</v>
      </c>
      <c r="F48" s="472">
        <v>38</v>
      </c>
    </row>
    <row r="49" spans="1:6">
      <c r="A49" s="309">
        <v>38</v>
      </c>
      <c r="B49" s="310" t="str">
        <f>IF([2]Siswa!C45="","",[2]Siswa!C45)</f>
        <v/>
      </c>
      <c r="C49" s="310" t="str">
        <f>IF([2]Siswa!D45="","",[2]Siswa!D45)</f>
        <v/>
      </c>
      <c r="D49" s="311" t="str">
        <f>IF([2]Siswa!E45="","",[2]Siswa!E45)</f>
        <v/>
      </c>
      <c r="E49" s="471"/>
      <c r="F49" s="472"/>
    </row>
    <row r="50" spans="1:6">
      <c r="A50" s="309">
        <v>39</v>
      </c>
      <c r="B50" s="310" t="str">
        <f>IF([2]Siswa!C46="","",[2]Siswa!C46)</f>
        <v/>
      </c>
      <c r="C50" s="310" t="str">
        <f>IF([2]Siswa!D46="","",[2]Siswa!D46)</f>
        <v/>
      </c>
      <c r="D50" s="311" t="str">
        <f>IF([2]Siswa!E46="","",[2]Siswa!E46)</f>
        <v/>
      </c>
      <c r="E50" s="471">
        <v>39</v>
      </c>
      <c r="F50" s="472">
        <v>40</v>
      </c>
    </row>
    <row r="51" spans="1:6">
      <c r="A51" s="309">
        <v>40</v>
      </c>
      <c r="B51" s="310" t="str">
        <f>IF([2]Siswa!C47="","",[2]Siswa!C47)</f>
        <v/>
      </c>
      <c r="C51" s="310" t="str">
        <f>IF([2]Siswa!D47="","",[2]Siswa!D47)</f>
        <v/>
      </c>
      <c r="D51" s="311" t="str">
        <f>IF([2]Siswa!E47="","",[2]Siswa!E47)</f>
        <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Windows User</cp:lastModifiedBy>
  <cp:lastPrinted>2024-11-04T01:52:16Z</cp:lastPrinted>
  <dcterms:created xsi:type="dcterms:W3CDTF">2022-09-15T00:41:25Z</dcterms:created>
  <dcterms:modified xsi:type="dcterms:W3CDTF">2025-06-09T15:02:26Z</dcterms:modified>
</cp:coreProperties>
</file>